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8770" windowHeight="12300" activeTab="1"/>
  </bookViews>
  <sheets>
    <sheet name="INFORME CGN-001-SALDOS Y MOVIEN" sheetId="2" r:id="rId1"/>
    <sheet name="Hoja1" sheetId="3" r:id="rId2"/>
    <sheet name="Hoja2" sheetId="4" r:id="rId3"/>
    <sheet name="Hoja3" sheetId="5" r:id="rId4"/>
  </sheets>
  <externalReferences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H2" i="2" l="1"/>
  <c r="H176" i="2"/>
  <c r="D163" i="2"/>
  <c r="D164" i="2"/>
  <c r="D128" i="2"/>
  <c r="D127" i="2" s="1"/>
  <c r="D80" i="2"/>
  <c r="D76" i="2"/>
  <c r="E71" i="2"/>
  <c r="D71" i="2"/>
  <c r="D62" i="2"/>
  <c r="D55" i="2"/>
  <c r="D51" i="2"/>
  <c r="D173" i="2"/>
  <c r="E72" i="2"/>
  <c r="F72" i="2"/>
  <c r="D72" i="2"/>
  <c r="D172" i="2"/>
  <c r="E127" i="2"/>
  <c r="E51" i="2"/>
  <c r="E2" i="2"/>
  <c r="D2" i="2"/>
  <c r="E123" i="2"/>
  <c r="E120" i="2" s="1"/>
  <c r="E113" i="2" s="1"/>
  <c r="D123" i="2"/>
  <c r="E126" i="2"/>
  <c r="E176" i="2" l="1"/>
  <c r="P306" i="5" l="1"/>
  <c r="P303" i="5"/>
  <c r="O303" i="5"/>
  <c r="P293" i="5"/>
  <c r="P290" i="5"/>
  <c r="P201" i="5"/>
  <c r="O201" i="5"/>
  <c r="P198" i="5"/>
  <c r="O198" i="5"/>
  <c r="P192" i="5"/>
  <c r="P189" i="5"/>
  <c r="P188" i="5"/>
  <c r="P187" i="5"/>
  <c r="R185" i="5"/>
  <c r="Q185" i="5"/>
  <c r="P185" i="5"/>
  <c r="Q184" i="5"/>
  <c r="P184" i="5"/>
  <c r="R184" i="5" s="1"/>
  <c r="P161" i="5"/>
  <c r="E179" i="2"/>
  <c r="D179" i="2"/>
  <c r="J19" i="2"/>
  <c r="J18" i="2"/>
  <c r="J104" i="2"/>
  <c r="J103" i="2"/>
  <c r="J87" i="2"/>
  <c r="J86" i="2"/>
  <c r="J57" i="2"/>
  <c r="J56" i="2"/>
  <c r="J53" i="2"/>
  <c r="J52" i="2"/>
  <c r="J35" i="2"/>
  <c r="J34" i="2"/>
  <c r="J14" i="2"/>
  <c r="J13" i="2"/>
  <c r="J15" i="2" s="1"/>
  <c r="J8" i="2"/>
  <c r="J7" i="2"/>
  <c r="J9" i="2" s="1"/>
  <c r="J4" i="2"/>
  <c r="J3" i="2"/>
  <c r="J5" i="2" s="1"/>
  <c r="C404" i="4"/>
  <c r="C403" i="4"/>
  <c r="F402" i="4"/>
  <c r="F381" i="4"/>
  <c r="F377" i="4"/>
  <c r="F376" i="4"/>
  <c r="F375" i="4"/>
  <c r="F373" i="4"/>
  <c r="F372" i="4"/>
  <c r="F358" i="4"/>
  <c r="F357" i="4"/>
  <c r="F356" i="4"/>
  <c r="F355" i="4"/>
  <c r="F354" i="4"/>
  <c r="F353" i="4"/>
  <c r="F352" i="4"/>
  <c r="F351" i="4"/>
  <c r="F348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H253" i="4"/>
  <c r="H252" i="4"/>
  <c r="H180" i="4"/>
  <c r="H179" i="4"/>
  <c r="H181" i="4" s="1"/>
  <c r="H178" i="4"/>
  <c r="H177" i="4"/>
  <c r="H93" i="4"/>
  <c r="H95" i="4" s="1"/>
  <c r="H85" i="4"/>
  <c r="H81" i="4"/>
  <c r="H80" i="4"/>
  <c r="E77" i="4"/>
  <c r="F77" i="4" s="1"/>
  <c r="E76" i="4"/>
  <c r="F76" i="4" s="1"/>
  <c r="E75" i="4"/>
  <c r="F75" i="4" s="1"/>
  <c r="F74" i="4"/>
  <c r="E74" i="4"/>
  <c r="E73" i="4"/>
  <c r="F73" i="4" s="1"/>
  <c r="E72" i="4"/>
  <c r="F72" i="4" s="1"/>
  <c r="E71" i="4"/>
  <c r="F71" i="4" s="1"/>
  <c r="F70" i="4"/>
  <c r="E70" i="4"/>
  <c r="E69" i="4"/>
  <c r="F69" i="4" s="1"/>
  <c r="E68" i="4"/>
  <c r="F68" i="4" s="1"/>
  <c r="E67" i="4"/>
  <c r="F67" i="4" s="1"/>
  <c r="E66" i="4"/>
  <c r="E65" i="4"/>
  <c r="E64" i="4"/>
  <c r="E63" i="4"/>
  <c r="E62" i="4"/>
  <c r="F62" i="4" s="1"/>
  <c r="E61" i="4"/>
  <c r="F61" i="4" s="1"/>
  <c r="F60" i="4"/>
  <c r="E60" i="4"/>
  <c r="E59" i="4"/>
  <c r="F59" i="4" s="1"/>
  <c r="E58" i="4"/>
  <c r="F58" i="4" s="1"/>
  <c r="F57" i="4"/>
  <c r="E57" i="4"/>
  <c r="E56" i="4"/>
  <c r="F56" i="4" s="1"/>
  <c r="H55" i="4"/>
  <c r="E55" i="4"/>
  <c r="F55" i="4" s="1"/>
  <c r="F54" i="4"/>
  <c r="E54" i="4"/>
  <c r="H53" i="4"/>
  <c r="F53" i="4"/>
  <c r="E53" i="4"/>
  <c r="E52" i="4"/>
  <c r="F52" i="4" s="1"/>
  <c r="H51" i="4"/>
  <c r="H54" i="4" s="1"/>
  <c r="H56" i="4" s="1"/>
  <c r="H58" i="4" s="1"/>
  <c r="F51" i="4"/>
  <c r="E51" i="4"/>
  <c r="H50" i="4"/>
  <c r="F50" i="4"/>
  <c r="E50" i="4"/>
  <c r="H49" i="4"/>
  <c r="E49" i="4"/>
  <c r="F49" i="4" s="1"/>
  <c r="H48" i="4"/>
  <c r="F48" i="4"/>
  <c r="E48" i="4"/>
  <c r="H47" i="4"/>
  <c r="E47" i="4"/>
  <c r="F47" i="4" s="1"/>
  <c r="E46" i="4"/>
  <c r="F46" i="4" s="1"/>
  <c r="F45" i="4"/>
  <c r="E45" i="4"/>
  <c r="E44" i="4"/>
  <c r="F44" i="4" s="1"/>
  <c r="E43" i="4"/>
  <c r="F43" i="4" s="1"/>
  <c r="E42" i="4"/>
  <c r="F42" i="4" s="1"/>
  <c r="E41" i="4"/>
  <c r="F41" i="4" s="1"/>
  <c r="E40" i="4"/>
  <c r="F40" i="4" s="1"/>
  <c r="E39" i="4"/>
  <c r="F39" i="4" s="1"/>
  <c r="E38" i="4"/>
  <c r="F38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27" i="4"/>
  <c r="F27" i="4" s="1"/>
  <c r="E26" i="4"/>
  <c r="F26" i="4" s="1"/>
  <c r="E25" i="4"/>
  <c r="F25" i="4" s="1"/>
  <c r="F24" i="4"/>
  <c r="F23" i="4"/>
  <c r="E23" i="4"/>
  <c r="E22" i="4"/>
  <c r="F22" i="4" s="1"/>
  <c r="F21" i="4"/>
  <c r="E21" i="4"/>
  <c r="E20" i="4"/>
  <c r="E19" i="4"/>
  <c r="F19" i="4" s="1"/>
  <c r="E18" i="4"/>
  <c r="F18" i="4" s="1"/>
  <c r="E17" i="4"/>
  <c r="F17" i="4" s="1"/>
  <c r="E16" i="4"/>
  <c r="F15" i="4"/>
  <c r="E15" i="4"/>
  <c r="F14" i="4"/>
  <c r="E14" i="4"/>
  <c r="E10" i="4"/>
  <c r="E9" i="4"/>
  <c r="G3" i="3"/>
  <c r="J161" i="2"/>
  <c r="E49" i="3"/>
  <c r="D49" i="3"/>
  <c r="E51" i="3" s="1"/>
  <c r="U6" i="2"/>
  <c r="T6" i="2"/>
  <c r="S6" i="2"/>
  <c r="U5" i="2"/>
  <c r="T5" i="2"/>
  <c r="S5" i="2"/>
  <c r="U4" i="2"/>
  <c r="T4" i="2"/>
  <c r="S4" i="2"/>
  <c r="S7" i="2" s="1"/>
  <c r="U3" i="2"/>
  <c r="T3" i="2"/>
  <c r="V3" i="2" s="1"/>
  <c r="S3" i="2"/>
  <c r="U2" i="2"/>
  <c r="T2" i="2"/>
  <c r="S2" i="2"/>
  <c r="R6" i="2"/>
  <c r="R5" i="2"/>
  <c r="R4" i="2"/>
  <c r="R3" i="2"/>
  <c r="R2" i="2"/>
  <c r="Q6" i="2"/>
  <c r="Q5" i="2"/>
  <c r="Q4" i="2"/>
  <c r="Q3" i="2"/>
  <c r="Q2" i="2"/>
  <c r="P6" i="2"/>
  <c r="P5" i="2"/>
  <c r="P4" i="2"/>
  <c r="P3" i="2"/>
  <c r="P2" i="2"/>
  <c r="P7" i="2" s="1"/>
  <c r="J54" i="2" l="1"/>
  <c r="J20" i="2"/>
  <c r="V2" i="2"/>
  <c r="S8" i="2"/>
  <c r="S10" i="2" s="1"/>
  <c r="J36" i="2"/>
  <c r="J105" i="2"/>
  <c r="J58" i="2"/>
  <c r="J88" i="2"/>
  <c r="H254" i="4"/>
  <c r="P292" i="5"/>
  <c r="P294" i="5" s="1"/>
  <c r="P291" i="5"/>
  <c r="F160" i="2"/>
  <c r="F161" i="2"/>
  <c r="H161" i="2" s="1"/>
  <c r="J162" i="2" s="1"/>
  <c r="J163" i="2" s="1"/>
  <c r="G151" i="2" l="1"/>
  <c r="F159" i="2"/>
  <c r="F158" i="2"/>
  <c r="F162" i="2"/>
  <c r="H162" i="2" s="1"/>
  <c r="H160" i="2" s="1"/>
  <c r="F150" i="2"/>
  <c r="F144" i="2"/>
  <c r="F145" i="2"/>
  <c r="H16" i="2"/>
  <c r="F61" i="2"/>
  <c r="F42" i="2" l="1"/>
  <c r="F41" i="2" s="1"/>
  <c r="F34" i="2"/>
  <c r="H34" i="2" s="1"/>
  <c r="F20" i="2"/>
  <c r="F15" i="2"/>
  <c r="H15" i="2" s="1"/>
  <c r="F14" i="2" l="1"/>
  <c r="F112" i="2"/>
  <c r="F111" i="2" s="1"/>
  <c r="H112" i="2" l="1"/>
  <c r="H111" i="2" s="1"/>
  <c r="F124" i="2"/>
  <c r="F168" i="2"/>
  <c r="H168" i="2" s="1"/>
  <c r="F38" i="2" l="1"/>
  <c r="H38" i="2" s="1"/>
  <c r="F37" i="2"/>
  <c r="G36" i="2"/>
  <c r="H37" i="2" l="1"/>
  <c r="H36" i="2" s="1"/>
  <c r="F132" i="2"/>
  <c r="F107" i="2" l="1"/>
  <c r="H107" i="2" s="1"/>
  <c r="H106" i="2" s="1"/>
  <c r="F106" i="2" l="1"/>
  <c r="H124" i="2"/>
  <c r="F65" i="2"/>
  <c r="G65" i="2" s="1"/>
  <c r="F166" i="2" l="1"/>
  <c r="H166" i="2" s="1"/>
  <c r="F77" i="2" l="1"/>
  <c r="G77" i="2" s="1"/>
  <c r="H62" i="2" l="1"/>
  <c r="G123" i="2" l="1"/>
  <c r="F70" i="2" l="1"/>
  <c r="G70" i="2" s="1"/>
  <c r="F130" i="2" l="1"/>
  <c r="F155" i="2" l="1"/>
  <c r="H155" i="2" l="1"/>
  <c r="F81" i="2"/>
  <c r="G81" i="2" s="1"/>
  <c r="G39" i="2"/>
  <c r="F167" i="2" l="1"/>
  <c r="F133" i="2"/>
  <c r="H167" i="2" l="1"/>
  <c r="H133" i="2"/>
  <c r="H76" i="2"/>
  <c r="F8" i="2" l="1"/>
  <c r="F9" i="2"/>
  <c r="G9" i="2" s="1"/>
  <c r="G8" i="2" l="1"/>
  <c r="F56" i="2"/>
  <c r="G134" i="2" l="1"/>
  <c r="H80" i="2"/>
  <c r="G153" i="2" l="1"/>
  <c r="G48" i="2"/>
  <c r="F169" i="2" l="1"/>
  <c r="H169" i="2" l="1"/>
  <c r="F49" i="2" l="1"/>
  <c r="H49" i="2" l="1"/>
  <c r="H87" i="2"/>
  <c r="F75" i="2" l="1"/>
  <c r="F74" i="2"/>
  <c r="F73" i="2" l="1"/>
  <c r="G74" i="2"/>
  <c r="G75" i="2"/>
  <c r="G73" i="2" l="1"/>
  <c r="G164" i="2"/>
  <c r="G163" i="2" s="1"/>
  <c r="G121" i="2" l="1"/>
  <c r="G120" i="2" s="1"/>
  <c r="H55" i="2"/>
  <c r="F138" i="2" l="1"/>
  <c r="F85" i="2" l="1"/>
  <c r="G85" i="2" s="1"/>
  <c r="F117" i="2" l="1"/>
  <c r="G143" i="2"/>
  <c r="H73" i="2"/>
  <c r="F156" i="2" l="1"/>
  <c r="H71" i="2" l="1"/>
  <c r="H53" i="2" l="1"/>
  <c r="H4" i="2"/>
  <c r="H10" i="2"/>
  <c r="H7" i="2" s="1"/>
  <c r="G14" i="2"/>
  <c r="E14" i="2"/>
  <c r="G17" i="2"/>
  <c r="E17" i="2"/>
  <c r="D17" i="2"/>
  <c r="G19" i="2"/>
  <c r="E19" i="2"/>
  <c r="D19" i="2"/>
  <c r="G21" i="2"/>
  <c r="G23" i="2"/>
  <c r="G26" i="2"/>
  <c r="E26" i="2"/>
  <c r="G29" i="2"/>
  <c r="G41" i="2"/>
  <c r="G43" i="2"/>
  <c r="D43" i="2"/>
  <c r="G45" i="2"/>
  <c r="E45" i="2"/>
  <c r="H86" i="2"/>
  <c r="H97" i="2"/>
  <c r="H96" i="2" s="1"/>
  <c r="H100" i="2"/>
  <c r="H99" i="2" s="1"/>
  <c r="G104" i="2"/>
  <c r="D104" i="2"/>
  <c r="G108" i="2"/>
  <c r="G106" i="2" s="1"/>
  <c r="G115" i="2"/>
  <c r="G118" i="2"/>
  <c r="D121" i="2"/>
  <c r="D120" i="2" s="1"/>
  <c r="D113" i="2" s="1"/>
  <c r="D176" i="2" s="1"/>
  <c r="E177" i="2" s="1"/>
  <c r="E181" i="2" s="1"/>
  <c r="G129" i="2"/>
  <c r="G140" i="2"/>
  <c r="G173" i="2"/>
  <c r="G172" i="2" l="1"/>
  <c r="G160" i="2" s="1"/>
  <c r="G128" i="2"/>
  <c r="G179" i="2" s="1"/>
  <c r="G114" i="2"/>
  <c r="G35" i="2"/>
  <c r="G13" i="2"/>
  <c r="G103" i="2"/>
  <c r="G102" i="2" s="1"/>
  <c r="H52" i="2"/>
  <c r="H51" i="2" s="1"/>
  <c r="F131" i="2"/>
  <c r="F129" i="2" s="1"/>
  <c r="H132" i="2"/>
  <c r="F135" i="2"/>
  <c r="F136" i="2"/>
  <c r="H136" i="2" s="1"/>
  <c r="F137" i="2"/>
  <c r="H137" i="2" s="1"/>
  <c r="H138" i="2"/>
  <c r="F139" i="2"/>
  <c r="F141" i="2"/>
  <c r="F142" i="2"/>
  <c r="H142" i="2" s="1"/>
  <c r="H145" i="2"/>
  <c r="F146" i="2"/>
  <c r="H146" i="2" s="1"/>
  <c r="F147" i="2"/>
  <c r="H147" i="2" s="1"/>
  <c r="F148" i="2"/>
  <c r="H148" i="2" s="1"/>
  <c r="F149" i="2"/>
  <c r="H149" i="2" s="1"/>
  <c r="H150" i="2"/>
  <c r="F152" i="2"/>
  <c r="F151" i="2" s="1"/>
  <c r="F154" i="2"/>
  <c r="H156" i="2"/>
  <c r="F157" i="2"/>
  <c r="F165" i="2"/>
  <c r="F170" i="2"/>
  <c r="F171" i="2"/>
  <c r="H171" i="2" s="1"/>
  <c r="F174" i="2"/>
  <c r="F54" i="2"/>
  <c r="F53" i="2" s="1"/>
  <c r="F57" i="2"/>
  <c r="F58" i="2"/>
  <c r="G58" i="2" s="1"/>
  <c r="F59" i="2"/>
  <c r="G59" i="2" s="1"/>
  <c r="F60" i="2"/>
  <c r="G60" i="2" s="1"/>
  <c r="F63" i="2"/>
  <c r="F64" i="2"/>
  <c r="G64" i="2" s="1"/>
  <c r="F66" i="2"/>
  <c r="F67" i="2"/>
  <c r="G67" i="2" s="1"/>
  <c r="F68" i="2"/>
  <c r="G68" i="2" s="1"/>
  <c r="F69" i="2"/>
  <c r="G69" i="2" s="1"/>
  <c r="F71" i="2"/>
  <c r="F78" i="2"/>
  <c r="F79" i="2"/>
  <c r="G79" i="2" s="1"/>
  <c r="F82" i="2"/>
  <c r="F83" i="2"/>
  <c r="F84" i="2"/>
  <c r="G84" i="2" s="1"/>
  <c r="F88" i="2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8" i="2"/>
  <c r="F97" i="2" s="1"/>
  <c r="F96" i="2" s="1"/>
  <c r="F101" i="2"/>
  <c r="F100" i="2" s="1"/>
  <c r="F99" i="2" s="1"/>
  <c r="F105" i="2"/>
  <c r="F104" i="2" s="1"/>
  <c r="F109" i="2"/>
  <c r="F110" i="2"/>
  <c r="F116" i="2"/>
  <c r="F115" i="2" s="1"/>
  <c r="H117" i="2"/>
  <c r="F119" i="2"/>
  <c r="F118" i="2" s="1"/>
  <c r="F122" i="2"/>
  <c r="F121" i="2" s="1"/>
  <c r="F125" i="2"/>
  <c r="F126" i="2"/>
  <c r="H126" i="2" s="1"/>
  <c r="F5" i="2"/>
  <c r="F6" i="2"/>
  <c r="G6" i="2" s="1"/>
  <c r="F11" i="2"/>
  <c r="G11" i="2" s="1"/>
  <c r="F12" i="2"/>
  <c r="F18" i="2"/>
  <c r="F17" i="2" s="1"/>
  <c r="F19" i="2"/>
  <c r="F22" i="2"/>
  <c r="F21" i="2" s="1"/>
  <c r="F24" i="2"/>
  <c r="F25" i="2"/>
  <c r="H25" i="2" s="1"/>
  <c r="F27" i="2"/>
  <c r="F28" i="2"/>
  <c r="H28" i="2" s="1"/>
  <c r="F30" i="2"/>
  <c r="F31" i="2"/>
  <c r="H31" i="2" s="1"/>
  <c r="F32" i="2"/>
  <c r="H32" i="2" s="1"/>
  <c r="F33" i="2"/>
  <c r="H33" i="2" s="1"/>
  <c r="F40" i="2"/>
  <c r="F39" i="2" s="1"/>
  <c r="F44" i="2"/>
  <c r="F46" i="2"/>
  <c r="F47" i="2"/>
  <c r="H47" i="2" s="1"/>
  <c r="F50" i="2"/>
  <c r="F153" i="2" l="1"/>
  <c r="F134" i="2"/>
  <c r="H157" i="2"/>
  <c r="F164" i="2"/>
  <c r="F163" i="2" s="1"/>
  <c r="H158" i="2"/>
  <c r="F29" i="2"/>
  <c r="F62" i="2"/>
  <c r="F55" i="2"/>
  <c r="F114" i="2"/>
  <c r="G57" i="2"/>
  <c r="F4" i="2"/>
  <c r="F3" i="2" s="1"/>
  <c r="F108" i="2"/>
  <c r="F103" i="2" s="1"/>
  <c r="F102" i="2" s="1"/>
  <c r="F123" i="2"/>
  <c r="F120" i="2" s="1"/>
  <c r="H24" i="2"/>
  <c r="H23" i="2" s="1"/>
  <c r="J32" i="2" s="1"/>
  <c r="F23" i="2"/>
  <c r="H50" i="2"/>
  <c r="H48" i="2" s="1"/>
  <c r="F48" i="2"/>
  <c r="F45" i="2"/>
  <c r="F26" i="2"/>
  <c r="H125" i="2"/>
  <c r="H123" i="2" s="1"/>
  <c r="G66" i="2"/>
  <c r="F140" i="2"/>
  <c r="H170" i="2"/>
  <c r="F87" i="2"/>
  <c r="F86" i="2" s="1"/>
  <c r="F76" i="2"/>
  <c r="F80" i="2"/>
  <c r="H159" i="2"/>
  <c r="F143" i="2"/>
  <c r="F173" i="2"/>
  <c r="F172" i="2" s="1"/>
  <c r="H131" i="2"/>
  <c r="H40" i="2"/>
  <c r="H39" i="2" s="1"/>
  <c r="G61" i="2"/>
  <c r="H139" i="2"/>
  <c r="G83" i="2"/>
  <c r="G12" i="2"/>
  <c r="G10" i="2" s="1"/>
  <c r="G7" i="2" s="1"/>
  <c r="F10" i="2"/>
  <c r="F7" i="2" s="1"/>
  <c r="H154" i="2"/>
  <c r="G82" i="2"/>
  <c r="G78" i="2"/>
  <c r="G76" i="2" s="1"/>
  <c r="H110" i="2"/>
  <c r="H109" i="2"/>
  <c r="G72" i="2"/>
  <c r="G113" i="2"/>
  <c r="G111" i="2" s="1"/>
  <c r="G98" i="2"/>
  <c r="G97" i="2" s="1"/>
  <c r="G96" i="2" s="1"/>
  <c r="H22" i="2"/>
  <c r="H21" i="2" s="1"/>
  <c r="H14" i="2"/>
  <c r="G101" i="2"/>
  <c r="G100" i="2" s="1"/>
  <c r="G99" i="2" s="1"/>
  <c r="H18" i="2"/>
  <c r="H17" i="2" s="1"/>
  <c r="G5" i="2"/>
  <c r="G4" i="2" s="1"/>
  <c r="G3" i="2" s="1"/>
  <c r="G88" i="2"/>
  <c r="H44" i="2"/>
  <c r="H43" i="2" s="1"/>
  <c r="F43" i="2"/>
  <c r="H30" i="2"/>
  <c r="H29" i="2" s="1"/>
  <c r="H20" i="2"/>
  <c r="H19" i="2" s="1"/>
  <c r="H42" i="2"/>
  <c r="H41" i="2" s="1"/>
  <c r="H27" i="2"/>
  <c r="H26" i="2" s="1"/>
  <c r="H46" i="2"/>
  <c r="H45" i="2" s="1"/>
  <c r="G63" i="2"/>
  <c r="G56" i="2"/>
  <c r="H165" i="2"/>
  <c r="H141" i="2"/>
  <c r="H140" i="2" s="1"/>
  <c r="G54" i="2"/>
  <c r="G53" i="2" s="1"/>
  <c r="H122" i="2"/>
  <c r="H121" i="2" s="1"/>
  <c r="H116" i="2"/>
  <c r="H115" i="2" s="1"/>
  <c r="H144" i="2"/>
  <c r="H143" i="2" s="1"/>
  <c r="H135" i="2"/>
  <c r="H130" i="2"/>
  <c r="H119" i="2"/>
  <c r="H118" i="2" s="1"/>
  <c r="H105" i="2"/>
  <c r="H104" i="2" s="1"/>
  <c r="H174" i="2"/>
  <c r="H173" i="2" s="1"/>
  <c r="H172" i="2" s="1"/>
  <c r="H152" i="2"/>
  <c r="H151" i="2" s="1"/>
  <c r="H120" i="2" l="1"/>
  <c r="G71" i="2"/>
  <c r="G4" i="3"/>
  <c r="G5" i="3" s="1"/>
  <c r="H134" i="2"/>
  <c r="F128" i="2"/>
  <c r="F113" i="2"/>
  <c r="H153" i="2"/>
  <c r="F52" i="2"/>
  <c r="F51" i="2" s="1"/>
  <c r="F13" i="2"/>
  <c r="H114" i="2"/>
  <c r="G62" i="2"/>
  <c r="F35" i="2"/>
  <c r="H129" i="2"/>
  <c r="H164" i="2"/>
  <c r="H163" i="2" s="1"/>
  <c r="H35" i="2"/>
  <c r="G55" i="2"/>
  <c r="G80" i="2"/>
  <c r="G87" i="2"/>
  <c r="G86" i="2" s="1"/>
  <c r="H13" i="2"/>
  <c r="H108" i="2"/>
  <c r="H103" i="2" s="1"/>
  <c r="F2" i="2" l="1"/>
  <c r="F127" i="2"/>
  <c r="F179" i="2"/>
  <c r="H180" i="2" s="1"/>
  <c r="H128" i="2"/>
  <c r="H179" i="2" s="1"/>
  <c r="H181" i="2" s="1"/>
  <c r="H127" i="2"/>
  <c r="F176" i="2"/>
  <c r="G2" i="2"/>
  <c r="H113" i="2"/>
  <c r="J115" i="2" s="1"/>
  <c r="H102" i="2"/>
  <c r="G52" i="2"/>
  <c r="G51" i="2" s="1"/>
  <c r="G176" i="2" l="1"/>
</calcChain>
</file>

<file path=xl/sharedStrings.xml><?xml version="1.0" encoding="utf-8"?>
<sst xmlns="http://schemas.openxmlformats.org/spreadsheetml/2006/main" count="2579" uniqueCount="1045">
  <si>
    <t>5.6.18.90</t>
  </si>
  <si>
    <t>1.1</t>
  </si>
  <si>
    <t>1.1.10</t>
  </si>
  <si>
    <t>1.1.10.05</t>
  </si>
  <si>
    <t>1.1.10.06</t>
  </si>
  <si>
    <t>1.3</t>
  </si>
  <si>
    <t>1.3.11</t>
  </si>
  <si>
    <t>1.3.17</t>
  </si>
  <si>
    <t>1.3.17.03</t>
  </si>
  <si>
    <t>1.3.17.90</t>
  </si>
  <si>
    <t>1.6</t>
  </si>
  <si>
    <t>1.6.05</t>
  </si>
  <si>
    <t>1.6.05.01</t>
  </si>
  <si>
    <t>1.6.40</t>
  </si>
  <si>
    <t>1.6.40.01</t>
  </si>
  <si>
    <t>1.6.50</t>
  </si>
  <si>
    <t>1.6.50.05</t>
  </si>
  <si>
    <t>1.6.55</t>
  </si>
  <si>
    <t>1.6.55.90</t>
  </si>
  <si>
    <t>1.6.65</t>
  </si>
  <si>
    <t>1.6.65.01</t>
  </si>
  <si>
    <t>1.6.65.90</t>
  </si>
  <si>
    <t>1.6.70</t>
  </si>
  <si>
    <t>1.6.70.01</t>
  </si>
  <si>
    <t>1.6.70.02</t>
  </si>
  <si>
    <t>1.6.85</t>
  </si>
  <si>
    <t>1.6.85.03</t>
  </si>
  <si>
    <t>1.6.85.04</t>
  </si>
  <si>
    <t>1.6.85.06</t>
  </si>
  <si>
    <t>1.6.85.07</t>
  </si>
  <si>
    <t>1.9</t>
  </si>
  <si>
    <t>1.9.06</t>
  </si>
  <si>
    <t>1.9.06.90</t>
  </si>
  <si>
    <t>1.9.07</t>
  </si>
  <si>
    <t>1.9.07.01</t>
  </si>
  <si>
    <t>1.9.52</t>
  </si>
  <si>
    <t>1.9.52.01</t>
  </si>
  <si>
    <t>1.9.70</t>
  </si>
  <si>
    <t>1.9.70.07</t>
  </si>
  <si>
    <t>1.9.70.08</t>
  </si>
  <si>
    <t>1.9.75</t>
  </si>
  <si>
    <t>1.9.75.08</t>
  </si>
  <si>
    <t>2.4</t>
  </si>
  <si>
    <t>2.4.01</t>
  </si>
  <si>
    <t>2.4.01.01</t>
  </si>
  <si>
    <t>2.4.24</t>
  </si>
  <si>
    <t>2.4.24.01</t>
  </si>
  <si>
    <t>2.4.24.02</t>
  </si>
  <si>
    <t>2.4.24.05</t>
  </si>
  <si>
    <t>2.4.24.06</t>
  </si>
  <si>
    <t>2.4.24.07</t>
  </si>
  <si>
    <t>2.4.24.90</t>
  </si>
  <si>
    <t>2.4.36</t>
  </si>
  <si>
    <t>2.4.36.03</t>
  </si>
  <si>
    <t>2.4.36.05</t>
  </si>
  <si>
    <t>2.4.36.09</t>
  </si>
  <si>
    <t>2.4.36.15</t>
  </si>
  <si>
    <t>2.4.36.25</t>
  </si>
  <si>
    <t>2.4.36.27</t>
  </si>
  <si>
    <t>2.4.40</t>
  </si>
  <si>
    <t>2.4.40.80</t>
  </si>
  <si>
    <t>2.4.45</t>
  </si>
  <si>
    <t>2.4.45.01</t>
  </si>
  <si>
    <t>2.4.45.05</t>
  </si>
  <si>
    <t>2.4.65</t>
  </si>
  <si>
    <t>2.4.65.02</t>
  </si>
  <si>
    <t>2.4.65.03</t>
  </si>
  <si>
    <t>2.4.90</t>
  </si>
  <si>
    <t>2.4.90.50</t>
  </si>
  <si>
    <t>2.4.90.51</t>
  </si>
  <si>
    <t>2.4.90.54</t>
  </si>
  <si>
    <t>2.5</t>
  </si>
  <si>
    <t>2.5.11</t>
  </si>
  <si>
    <t>2.5.11.01</t>
  </si>
  <si>
    <t>2.5.11.02</t>
  </si>
  <si>
    <t>2.5.11.03</t>
  </si>
  <si>
    <t>2.5.11.04</t>
  </si>
  <si>
    <t>2.5.11.05</t>
  </si>
  <si>
    <t>2.5.11.06</t>
  </si>
  <si>
    <t>2.5.11.07</t>
  </si>
  <si>
    <t>2.5.11.24</t>
  </si>
  <si>
    <t>2.7</t>
  </si>
  <si>
    <t>2.7.90</t>
  </si>
  <si>
    <t>2.7.90.16</t>
  </si>
  <si>
    <t>2.9</t>
  </si>
  <si>
    <t>2.9.10</t>
  </si>
  <si>
    <t>2.9.10.07</t>
  </si>
  <si>
    <t>3.2</t>
  </si>
  <si>
    <t>3.2.08</t>
  </si>
  <si>
    <t>3.2.08.01</t>
  </si>
  <si>
    <t>3.2.25</t>
  </si>
  <si>
    <t>3.2.25.01</t>
  </si>
  <si>
    <t>3.2.25.02</t>
  </si>
  <si>
    <t>4.3</t>
  </si>
  <si>
    <t>4.3.40</t>
  </si>
  <si>
    <t>4.3.40.01</t>
  </si>
  <si>
    <t>4.3.40.02</t>
  </si>
  <si>
    <t>4.3.95</t>
  </si>
  <si>
    <t>4.3.95.08</t>
  </si>
  <si>
    <t>4.8</t>
  </si>
  <si>
    <t>4.8.02</t>
  </si>
  <si>
    <t>4.8.02.01</t>
  </si>
  <si>
    <t>4.8.08</t>
  </si>
  <si>
    <t>4.8.08.27</t>
  </si>
  <si>
    <t>4.8.08.90</t>
  </si>
  <si>
    <t>5.1</t>
  </si>
  <si>
    <t>5.1.01</t>
  </si>
  <si>
    <t>5.1.01.01</t>
  </si>
  <si>
    <t>5.1.01.19</t>
  </si>
  <si>
    <t>5.1.01.60</t>
  </si>
  <si>
    <t>5.1.03</t>
  </si>
  <si>
    <t>5.1.03.02</t>
  </si>
  <si>
    <t>5.1.03.03</t>
  </si>
  <si>
    <t>5.1.03.05</t>
  </si>
  <si>
    <t>5.1.03.06</t>
  </si>
  <si>
    <t>5.1.04</t>
  </si>
  <si>
    <t>5.1.04.01</t>
  </si>
  <si>
    <t>5.1.04.02</t>
  </si>
  <si>
    <t>5.1.07</t>
  </si>
  <si>
    <t>5.1.07.01</t>
  </si>
  <si>
    <t>5.1.07.02</t>
  </si>
  <si>
    <t>5.1.07.03</t>
  </si>
  <si>
    <t>5.1.07.04</t>
  </si>
  <si>
    <t>5.1.07.05</t>
  </si>
  <si>
    <t>5.1.07.06</t>
  </si>
  <si>
    <t>5.1.07.90</t>
  </si>
  <si>
    <t>5.1.08</t>
  </si>
  <si>
    <t>5.1.11</t>
  </si>
  <si>
    <t>5.1.11.17</t>
  </si>
  <si>
    <t>5.1.11.20</t>
  </si>
  <si>
    <t>5.1.11.25</t>
  </si>
  <si>
    <t>5.1.11.64</t>
  </si>
  <si>
    <t>5.1.11.90</t>
  </si>
  <si>
    <t>5.6</t>
  </si>
  <si>
    <t>5.6.18</t>
  </si>
  <si>
    <t>5.6.18.02</t>
  </si>
  <si>
    <t>5.6.18.11</t>
  </si>
  <si>
    <t>5.8</t>
  </si>
  <si>
    <t>5.8.04</t>
  </si>
  <si>
    <t>5.8.04.90</t>
  </si>
  <si>
    <t>D</t>
  </si>
  <si>
    <t>2.4.90.62</t>
  </si>
  <si>
    <t>5.1.03.07</t>
  </si>
  <si>
    <t>5.1.08.01</t>
  </si>
  <si>
    <t>1.9.75.07</t>
  </si>
  <si>
    <t>5.6.18.10</t>
  </si>
  <si>
    <t>1.3.11.02</t>
  </si>
  <si>
    <t>5.1.02.03</t>
  </si>
  <si>
    <t>5.6.18.07</t>
  </si>
  <si>
    <t>2.4.90.27</t>
  </si>
  <si>
    <t>5.1.11.19</t>
  </si>
  <si>
    <t>2.4.36.90</t>
  </si>
  <si>
    <t>2.4.65.01</t>
  </si>
  <si>
    <t>5.1.20</t>
  </si>
  <si>
    <t>5.1.20.11</t>
  </si>
  <si>
    <t>5.6.18.05</t>
  </si>
  <si>
    <t>2.4.36.08</t>
  </si>
  <si>
    <t>3.2.15</t>
  </si>
  <si>
    <t>3.2.15.90</t>
  </si>
  <si>
    <t>4.8.08.26</t>
  </si>
  <si>
    <t>1.9.05</t>
  </si>
  <si>
    <t>1.9.05.14</t>
  </si>
  <si>
    <t>1.9.05.90</t>
  </si>
  <si>
    <t>5.6.18.09</t>
  </si>
  <si>
    <t>3.2.30</t>
  </si>
  <si>
    <t>3.2.30.02</t>
  </si>
  <si>
    <t>1.6.35</t>
  </si>
  <si>
    <t>1.6.85.13</t>
  </si>
  <si>
    <t>S</t>
  </si>
  <si>
    <t>136741000</t>
  </si>
  <si>
    <t>CGN2015_001_SALDOS_Y_MOVIMIENTOS_CONVERGENCIA</t>
  </si>
  <si>
    <t>5.1.20.01</t>
  </si>
  <si>
    <t>nombre subcuenta</t>
  </si>
  <si>
    <t>cod entidad reciproca</t>
  </si>
  <si>
    <t>valores</t>
  </si>
  <si>
    <t>119191000</t>
  </si>
  <si>
    <t>119494000</t>
  </si>
  <si>
    <t>923272791</t>
  </si>
  <si>
    <t>23900000</t>
  </si>
  <si>
    <t>26800000</t>
  </si>
  <si>
    <t>22200000</t>
  </si>
  <si>
    <t>114141000</t>
  </si>
  <si>
    <t>38541000</t>
  </si>
  <si>
    <t>210141001</t>
  </si>
  <si>
    <t>LOTERIA DEL HUILA</t>
  </si>
  <si>
    <t>BALANCE DE PRUEBA COMPARATIVO A DICIEMBRE 31 DE 2022 Vs. 2021 (NIIF)</t>
  </si>
  <si>
    <t>CuentaTerceroCCosto</t>
  </si>
  <si>
    <t>DICIEMBRE  31/ 2022</t>
  </si>
  <si>
    <t>DICIEMBRE 31/ 2021</t>
  </si>
  <si>
    <t>VARIACION</t>
  </si>
  <si>
    <t>RELATIVA</t>
  </si>
  <si>
    <t>VAR. %</t>
  </si>
  <si>
    <t>1  ACTIVOS</t>
  </si>
  <si>
    <t xml:space="preserve"> </t>
  </si>
  <si>
    <t>11  EFECTIVO Y EQUIVALENTES AL EFECTIVO</t>
  </si>
  <si>
    <t>1105  CAJA</t>
  </si>
  <si>
    <t>110502  CAJA MENOR</t>
  </si>
  <si>
    <t>1110  DEPÓSITOS EN INSTITUCIONES FINANCIERAS</t>
  </si>
  <si>
    <t>111005  CUENTA CORRIENTE</t>
  </si>
  <si>
    <t>11100501  DaviviendaBancafe.Cta. 287064505</t>
  </si>
  <si>
    <t>11100502  Banco Popular Cta.# 39001085 8</t>
  </si>
  <si>
    <t>11100503  Banco Colombia Ppal.Cta.4560 013423 5Apuestas</t>
  </si>
  <si>
    <t>11100512  Banco Caja Social Cta.21000511569</t>
  </si>
  <si>
    <t>11100513  Banco Colombia Cta. Cte.# 45581127665</t>
  </si>
  <si>
    <t>11100518  Banco Agrario de Colombia Cta.Cte.#39050071263</t>
  </si>
  <si>
    <t>11100520  Banco BBVA Cta.Cte.#856000039</t>
  </si>
  <si>
    <t>111006  CUENTA DE AHORRO</t>
  </si>
  <si>
    <t>11100602  Banco Caja Social Cta.24005820142</t>
  </si>
  <si>
    <t>11100606  Davivienda Cte.# 076000369793</t>
  </si>
  <si>
    <t>11100612  Baco Colpatria Cta.7452000660Reserva Tecnica Premios</t>
  </si>
  <si>
    <t>11100619  Banco Bogota Extito Cta.# 244002721</t>
  </si>
  <si>
    <t>11100625  Banco Colpatria Cta.# 7452001332</t>
  </si>
  <si>
    <t>11100626  Banco Colpatria Cta.# 7452020193 Plan Mercadeo</t>
  </si>
  <si>
    <t>13  CUENTAS POR COBRAR</t>
  </si>
  <si>
    <t>1311  INGRESOS NO TRIBUTARIOS</t>
  </si>
  <si>
    <t>1.696.012,00</t>
  </si>
  <si>
    <t>131102  MULTAS Y SANCIONES</t>
  </si>
  <si>
    <t>13110201  Sanciones Cheques devueltos</t>
  </si>
  <si>
    <t>1317  PRESTACIÓN DE SERVICIOS</t>
  </si>
  <si>
    <t>131703  Juegos de Suerte y Azar</t>
  </si>
  <si>
    <t>13170301  Agentes Dentro del Departamento</t>
  </si>
  <si>
    <t>13170302  Agentes fuenra del Dpta.</t>
  </si>
  <si>
    <t>131790  OTROS SERVICIOS</t>
  </si>
  <si>
    <t>13179002  Otras Cuentas por cobrar</t>
  </si>
  <si>
    <t>1384 OTRAS CUENTAS POR COBRAR</t>
  </si>
  <si>
    <t>138490 Otras Cuentas Por Cobrar</t>
  </si>
  <si>
    <t>16  PROPIEDADES, PLANTA Y EQUIPO</t>
  </si>
  <si>
    <t>1605  TERRENOS</t>
  </si>
  <si>
    <t>160501  URBANOS</t>
  </si>
  <si>
    <t>1640  EDIFICACIONES</t>
  </si>
  <si>
    <t>164001  EDIFICIOS Y CASAS</t>
  </si>
  <si>
    <t>16400101  Local Edif.Diego de Ospina</t>
  </si>
  <si>
    <t>1650  REDES, LÍNEAS Y CABLES</t>
  </si>
  <si>
    <t>165005  REDES DE AIRE</t>
  </si>
  <si>
    <t>1655  MAQUINARIA Y EQUIPO</t>
  </si>
  <si>
    <t>165590  OTRA MAQUINARIA Y EQUIPO</t>
  </si>
  <si>
    <t>1665  MUEBLES, ENSERES Y EQUIPO DE OFICINA</t>
  </si>
  <si>
    <t>166501  MUEBLES Y ENSERES</t>
  </si>
  <si>
    <t>166590  OTROS MUEBLES, ENSERES Y EQUIPO DE OFICINA</t>
  </si>
  <si>
    <t>1670  EQUIPOS DE COMUNICACIÓN Y COMPUTACIÓN</t>
  </si>
  <si>
    <t>167001  EQUIPO DE COMUNICACIÓN</t>
  </si>
  <si>
    <t>167002  EQUIPO DE COMPUTACIÓN</t>
  </si>
  <si>
    <t>1685  DEPRECIACIÓN ACUMULADA DE PROPIEDADES, PLANTA Y EQUIPO (CR)</t>
  </si>
  <si>
    <t>168503  REDES, LÍNEAS Y CABLES</t>
  </si>
  <si>
    <t>168504  MAQUINARIA Y EQUIPO</t>
  </si>
  <si>
    <t>168506  MUEBLES, ENSERES Y EQUIPO DE OFICINA</t>
  </si>
  <si>
    <t>168507  EQUIPOS DE COMUNICACIÓN Y COMPUTACIÓN</t>
  </si>
  <si>
    <t>19  OTROS ACTIVOS</t>
  </si>
  <si>
    <t>1905  BIENES Y SERVICIOS PAGADOS POR ANTICIPADO</t>
  </si>
  <si>
    <t>190514  BIENES Y SERVICIOS</t>
  </si>
  <si>
    <t>19051401  Reserva Tecnica</t>
  </si>
  <si>
    <t>190590  Otros bienes y servicios pagados por anticipados</t>
  </si>
  <si>
    <t>1907  ANTICIPOS O SALDOS A FAVOR POR IMPUESTOS O CONTRIBUCIONES</t>
  </si>
  <si>
    <t>190701  Anticipo de Impuesto sobre la Renta</t>
  </si>
  <si>
    <t>19070101  Art.365E.T.Ley 1819/2016</t>
  </si>
  <si>
    <t>1952  DEPRECIACIÓN ACUMULADA DE PROPIEDADES DE INVERSION</t>
  </si>
  <si>
    <t>195201  Edificaciones</t>
  </si>
  <si>
    <t>1970  ACTIVOS INTANGIBLES</t>
  </si>
  <si>
    <t>197007  LICENCIAS</t>
  </si>
  <si>
    <t>197008  SOFTWARES</t>
  </si>
  <si>
    <t>1975  AMORTIZACIÓN ACUMULADA DE ACTIVOS INTANGIBLES (CR)</t>
  </si>
  <si>
    <t>197507  Licencias</t>
  </si>
  <si>
    <t>197508  SOFTWARES</t>
  </si>
  <si>
    <t>2  PASIVO</t>
  </si>
  <si>
    <t>24  CUENTAS POR PAGAR</t>
  </si>
  <si>
    <t>2401  ADQUISICIÓN DE BIENES Y SERVICIOS NACIONALES</t>
  </si>
  <si>
    <t>240101  BIENES Y SERVICIOS</t>
  </si>
  <si>
    <t>2424  DESCUENTOS DE NÓMINA</t>
  </si>
  <si>
    <t>242401  APORTES A FONDOS PENSIONALES</t>
  </si>
  <si>
    <t>242402  APORTES A SEGURIDAD SOCIAL EN SALUD</t>
  </si>
  <si>
    <t>242407  LIBRANZAS</t>
  </si>
  <si>
    <t>24240702  Comisión Depósitos Judiciales</t>
  </si>
  <si>
    <t>242490  Otros Descuentos de Nomina</t>
  </si>
  <si>
    <t>2436  RETENCIÓN EN LA FUENTE E IMPUESTO DE TIMBRE</t>
  </si>
  <si>
    <t>243603  HONORARIOS</t>
  </si>
  <si>
    <t>24360301  Persona Natural 10%</t>
  </si>
  <si>
    <t>24360302  Persona Juridica 11%</t>
  </si>
  <si>
    <t>243605  SERVICIOS</t>
  </si>
  <si>
    <t>24360501  6% Servicios Generales</t>
  </si>
  <si>
    <t>24360502  2% Servicio Aseo y Vigilancia</t>
  </si>
  <si>
    <t>24360503  3.5% Serv. Restaurante</t>
  </si>
  <si>
    <t>24360504  1% Serv. Transporte de carga</t>
  </si>
  <si>
    <t>24360506  1% Temporales</t>
  </si>
  <si>
    <t>24360507  4% Serv. Generales Declarantes</t>
  </si>
  <si>
    <t>24360508  3,5% Servicio Transporte</t>
  </si>
  <si>
    <t>24360510  2% Servicios Integrales de Salud</t>
  </si>
  <si>
    <t>243608  COMPRAS</t>
  </si>
  <si>
    <t>24360801  3.5% Compras no declarantes</t>
  </si>
  <si>
    <t>24360803  2.5% Compra declarante</t>
  </si>
  <si>
    <t>243609  LOTERÍAS, RIFAS, APUESTAS Y SIMILARES</t>
  </si>
  <si>
    <t>24360901  20% Premios</t>
  </si>
  <si>
    <t>243615  A EMPLEADOS ARTÍCULO 383 ET</t>
  </si>
  <si>
    <t>243625  IMPUESTO A LAS VENTAS RETENIDO PENDIENTE DE CONSIGNAR</t>
  </si>
  <si>
    <t>24362501  Iva Retenido por compras</t>
  </si>
  <si>
    <t>0,00</t>
  </si>
  <si>
    <t>24362502  Iva Retenida por servicios</t>
  </si>
  <si>
    <t>243627  RETENCIÓN DE IMPUESTO DE INDUSTRIA Y COMERCIO POR COMPRAS</t>
  </si>
  <si>
    <t>24362701  Reteica por Compras</t>
  </si>
  <si>
    <t>24362702  Reteica por servicios</t>
  </si>
  <si>
    <t>243690  OTRAS RETENCIONES</t>
  </si>
  <si>
    <t>24369001  Bonificaciones</t>
  </si>
  <si>
    <t>2440  IMPUESTOS, CONTRIBUCIONES Y TASAS POR PAGAR</t>
  </si>
  <si>
    <t>244003  PREDIAL UNIFICADO</t>
  </si>
  <si>
    <t>244080  OTROS IMPUESTOS DEPARTAMENTALES</t>
  </si>
  <si>
    <t>24408001  Foraneas por Pagar</t>
  </si>
  <si>
    <t>24408003  17% Impuestos a GanadoresAproximaciones</t>
  </si>
  <si>
    <t>24408004  17% Impuestos a ganadores  Secos</t>
  </si>
  <si>
    <t>24408004  17% Impuestos a ganadores  Mayores</t>
  </si>
  <si>
    <t>24408006  75% Premios no Cobrados</t>
  </si>
  <si>
    <t>24408007  Tasa Pro Deporte y Recreación del Huila</t>
  </si>
  <si>
    <t>2445  IMPUESTO AL VALOR AGREGADO  IVA</t>
  </si>
  <si>
    <t>244501  VENTA DE BIENES</t>
  </si>
  <si>
    <t>244505  COMPRA DE BIENES (DB)</t>
  </si>
  <si>
    <t>2465  PREMIOS POR PAGAR</t>
  </si>
  <si>
    <t>246501 PREMIOS MAYORES PENDIENTES DE PAGO</t>
  </si>
  <si>
    <t>246502  PREMIOS SECOS PENDIENTE</t>
  </si>
  <si>
    <t>246503  Premios por pagar de aproximacines</t>
  </si>
  <si>
    <t>2490  OTRAS CUENTAS POR PAGAR</t>
  </si>
  <si>
    <t>249050  Aportes al ICBF. y Sena</t>
  </si>
  <si>
    <t>249054  Honorarios</t>
  </si>
  <si>
    <t>249062  RENTA DEL MONOPOLIO DE JUEGOS DE SUERTE Y AZAR</t>
  </si>
  <si>
    <t>25  BENEFICIOS A LOS EMPLEADOS</t>
  </si>
  <si>
    <t>2511  BENEFICIOS A LOS EMPLEADOS A CORTO PLAZO</t>
  </si>
  <si>
    <t>251101  NOMINA POR PAGAR</t>
  </si>
  <si>
    <t>251102  CESANTÍAS</t>
  </si>
  <si>
    <t>251103  INTERESES SOBRE CESANTÍAS</t>
  </si>
  <si>
    <t>251104  VACACIONES</t>
  </si>
  <si>
    <t>251105  PRIMA DE VACACIONES</t>
  </si>
  <si>
    <t>251106  PRIMA DE SERVICIOS</t>
  </si>
  <si>
    <t>251124  Aportes Caja de Compes. Familiar</t>
  </si>
  <si>
    <t>27  PROVISIONES</t>
  </si>
  <si>
    <t>2790  PROVISIONES DIVERSAS</t>
  </si>
  <si>
    <t>279016  Reserva Técnica para el pago de premios</t>
  </si>
  <si>
    <t>29  OTROS PASIVOS</t>
  </si>
  <si>
    <t>2910  INGRESOS RECIBIDOS POR ANTICIPADO</t>
  </si>
  <si>
    <t>291007  VENTAS</t>
  </si>
  <si>
    <t>29100702  Depositos en Garantia</t>
  </si>
  <si>
    <t>29100703  Menor valor premiosBalance Distb.</t>
  </si>
  <si>
    <t>29100704  Control de Juegos ilegales</t>
  </si>
  <si>
    <t>29100705  Consignaciones</t>
  </si>
  <si>
    <t>29100706  Saldos a favor de Distrb.(cartera)</t>
  </si>
  <si>
    <t>3  PATRIMONIO</t>
  </si>
  <si>
    <t>32  PATRIMONIO DE LAS EMPRESAS</t>
  </si>
  <si>
    <t>3208  CAPITAL FISCAL</t>
  </si>
  <si>
    <t>320801  CAPITAL FISCAL</t>
  </si>
  <si>
    <t>32080101  Inversiones</t>
  </si>
  <si>
    <t>32080105  Revalorizacion del Patrimonio</t>
  </si>
  <si>
    <t>32080106  Propiedad, Planta y Equipo</t>
  </si>
  <si>
    <t>32080107  Deudores</t>
  </si>
  <si>
    <t>32080108  Otros Activos</t>
  </si>
  <si>
    <t>32080109  Cuentas por pagar</t>
  </si>
  <si>
    <t>3215  RESERVAS</t>
  </si>
  <si>
    <t>321590  OTRAS RESERVAS</t>
  </si>
  <si>
    <t>3215900 Plan Desempeño y/o Estrategias Comerciales</t>
  </si>
  <si>
    <t>3225  RESULTADOS DE EJERCICIOS ANTERIORES</t>
  </si>
  <si>
    <t>322501  UTILIDADES O EXCEDENTES ACUMULADOS</t>
  </si>
  <si>
    <t>322502  PÉRDIDAS O DÉFICIT ACUMULADOS</t>
  </si>
  <si>
    <t>3230 RESULTADO DEL EJERCICIO</t>
  </si>
  <si>
    <t>323001 UTILIDAD O EXCEDENTES DEL EJERCICIO</t>
  </si>
  <si>
    <t>323002 PERDIDA DEL EJERCICIO</t>
  </si>
  <si>
    <t>4  INGRESOS</t>
  </si>
  <si>
    <t>43  VENTA DE SERVICIOS</t>
  </si>
  <si>
    <t>4340  JUEGOS DE SUERTE Y AZAR</t>
  </si>
  <si>
    <t>434001  LOTERÍAS ORDINARIAS</t>
  </si>
  <si>
    <t>43400101  Ventas dentro del Dpto.</t>
  </si>
  <si>
    <t>43400102  Ventas Fuera del Dpto.</t>
  </si>
  <si>
    <t>434002  APUESTAS PERMANENTES</t>
  </si>
  <si>
    <t>43400201  Venta de Talonarios</t>
  </si>
  <si>
    <t>43400203  1% derechos de administracion</t>
  </si>
  <si>
    <t>43400206  Aprovechamiento</t>
  </si>
  <si>
    <t>43400207  Premios no cobrados Ley 393/2010</t>
  </si>
  <si>
    <t>43400208  Rollos Termicos</t>
  </si>
  <si>
    <t>434007 SORTEOS EXTRAORDINARIOS</t>
  </si>
  <si>
    <t>43400701 Sorteo Extraordinario 05 de 2022</t>
  </si>
  <si>
    <t>4390  OTROS SERVICIOS</t>
  </si>
  <si>
    <t>439090  OTROS SERVICIOS</t>
  </si>
  <si>
    <t>43909001  Aprovechamientos</t>
  </si>
  <si>
    <t>43909002  Otros Ingresos</t>
  </si>
  <si>
    <t>4395  DEVOLUCIONES, REBAJAS Y DESCUENTOS EN VENTA DE SERVICIOS (DB)</t>
  </si>
  <si>
    <t>439508  JUEGOS DE SUERTE Y AZAR</t>
  </si>
  <si>
    <t>43950801  Dentro del Departamento</t>
  </si>
  <si>
    <t>43950802  Fuera del departamento</t>
  </si>
  <si>
    <t>44  TRANSFERENCIAS Y SUBVENCIONES</t>
  </si>
  <si>
    <t>4430  SUBVENCIONES</t>
  </si>
  <si>
    <t>443005  SUBVENCIONES POR RCURSOS TRANSF. POR EL GOBIERNO</t>
  </si>
  <si>
    <t>44300501 Gob.del Huila Reserva Técnica</t>
  </si>
  <si>
    <t>44300502 Gob.del Huila Pago Premios-Plan Mercadeo</t>
  </si>
  <si>
    <t>48  OTROS INGRESOS</t>
  </si>
  <si>
    <t>4802  FINANCIEROS</t>
  </si>
  <si>
    <t>480201  Intereses sobre depositos en institucines financieras</t>
  </si>
  <si>
    <t>480290 Otros Ingresos Financieros</t>
  </si>
  <si>
    <t>4806 AJUSTE POR DIFERENCIA EN CAMBIO</t>
  </si>
  <si>
    <t>480601 Efectivo y Equivalente al Efectivo</t>
  </si>
  <si>
    <t>4808  INGRESOS DIVERSOS</t>
  </si>
  <si>
    <t>480826  RECUPERACIONES</t>
  </si>
  <si>
    <t>48082604  Reintegro Incapacidad vigencia actual</t>
  </si>
  <si>
    <t>48082606  Recuperacion Billeteria Hurtada</t>
  </si>
  <si>
    <t>48082608  Reintegro Prestaciones Sociales</t>
  </si>
  <si>
    <t>48082610  Reintegro Contratista</t>
  </si>
  <si>
    <t>48082611 Depuración Pasivos</t>
  </si>
  <si>
    <t>480827  APROVECHAMIENTOS</t>
  </si>
  <si>
    <t>48082701  Venta de papel reciclaje</t>
  </si>
  <si>
    <t>480890  Otros Ingresos Diversos</t>
  </si>
  <si>
    <t>48089001  Aprovechamientos</t>
  </si>
  <si>
    <t>48089002  Descuentos en compras condicionadas</t>
  </si>
  <si>
    <t>5  GASTOS</t>
  </si>
  <si>
    <t>51  DE ADMINISTRACIÓN  Y OPERACIÓN</t>
  </si>
  <si>
    <t>5101  SUELDOS Y SALARIOS</t>
  </si>
  <si>
    <t>510101  SUELDOS</t>
  </si>
  <si>
    <t>51010101  Sueldo Basico</t>
  </si>
  <si>
    <t>510119  BONIFICACIONES</t>
  </si>
  <si>
    <t>51011901  Bonificacion por Recreacion</t>
  </si>
  <si>
    <t>51011902  Bonificacion por servicios prestados</t>
  </si>
  <si>
    <t>510160  SUBSIDIO DE ALIMENTACIÓN</t>
  </si>
  <si>
    <t>5102  CONTRIBUCIONES IMPUTADAS</t>
  </si>
  <si>
    <t>510203  INDEMNIZACIONES</t>
  </si>
  <si>
    <t>5103  CONTRIBUCIONES EFECTIVAS</t>
  </si>
  <si>
    <t>510302  APORTES A CAJAS DE COMPENSACIÓN FAMILIAR</t>
  </si>
  <si>
    <t>510303  COTIZACIONES A SEGURIDAD SOCIAL EN SALUD</t>
  </si>
  <si>
    <t>510304  Aportes Sindicales</t>
  </si>
  <si>
    <t>510305  Cotizaciones a riesgos profesionales</t>
  </si>
  <si>
    <t>510306  COTIZACIONES A ENTIDADES ADMINISTRADORAS DEL RÉGIMEN DE PRIMA MEDIA</t>
  </si>
  <si>
    <t>510307  COTIZACIONES A ENTIDADES ADMINISTRADORAS DEL RÉGIMEN DE AHORRO INDIVIDUAL</t>
  </si>
  <si>
    <t>5104  APORTES SOBRE LA NÓMINA</t>
  </si>
  <si>
    <t>510401  APORTES AL ICBF</t>
  </si>
  <si>
    <t>510402  APORTES AL SENA</t>
  </si>
  <si>
    <t>5107  PRESTACIONES SOCIALES</t>
  </si>
  <si>
    <t>510701  VACACIONES</t>
  </si>
  <si>
    <t>510702  CESANTÍAS</t>
  </si>
  <si>
    <t>510703  INTERESES A LAS CESANTÍAS</t>
  </si>
  <si>
    <t>510704  PRIMA DE VACACIONES</t>
  </si>
  <si>
    <t>510705  PRIMA DE NAVIDAD</t>
  </si>
  <si>
    <t>510706  PRIMA DE SERVICIOS</t>
  </si>
  <si>
    <t>510790  OTRAS PRIMAS</t>
  </si>
  <si>
    <t>51079001  Prima Tecnica</t>
  </si>
  <si>
    <t>51079002  Prima Quinquenal</t>
  </si>
  <si>
    <t>5108  GASTOS PERSONAL DIVERSOS</t>
  </si>
  <si>
    <t>510801  REMUNERACIÓN SERVICIOS TÉCNICOS</t>
  </si>
  <si>
    <t>51080101  Honorarios persona Natural 10%</t>
  </si>
  <si>
    <t>51080102  Honorarios persona Juridica</t>
  </si>
  <si>
    <t>51080103  Honorarios Contratistas</t>
  </si>
  <si>
    <t>510803  CAPACITACIÓN, BIENESTAR SOCIAL Y ESTÍMULOS</t>
  </si>
  <si>
    <t>5111  GENERALES</t>
  </si>
  <si>
    <t>511113  VIGILANCIA Y SEGURIDAD</t>
  </si>
  <si>
    <t>511114  MATERIALES Y SUMINISTROS</t>
  </si>
  <si>
    <t>51111401  Papeleria, utiles y otros</t>
  </si>
  <si>
    <t>51111403  Elementos de aseo y cafeteria</t>
  </si>
  <si>
    <t>51111405  Materiales y suministros</t>
  </si>
  <si>
    <t>511115  MANTENIMIENTO</t>
  </si>
  <si>
    <t>51111501  Mantenimiento oficina</t>
  </si>
  <si>
    <t>51111502  Mantenimiento Vehículo</t>
  </si>
  <si>
    <t>511117  SERVICIOS PÚBLICOS</t>
  </si>
  <si>
    <t>51111701  Energia</t>
  </si>
  <si>
    <t>51111702  Celular</t>
  </si>
  <si>
    <t>51111703  Agua</t>
  </si>
  <si>
    <t>51111704  Telefono</t>
  </si>
  <si>
    <t>51111705  Internet</t>
  </si>
  <si>
    <t>511118 ARRENDAMIENTO OPERATIVO</t>
  </si>
  <si>
    <t>51111802 Bienes Inmuebles</t>
  </si>
  <si>
    <t>511119  VIÁTICOS Y GASTOS DE VIAJE</t>
  </si>
  <si>
    <t>511120  PUBLICIDAD Y PROPAGANDA</t>
  </si>
  <si>
    <t>51112001  Publicidad</t>
  </si>
  <si>
    <t>51112006  Publicidad Loteros</t>
  </si>
  <si>
    <t>511121  IMPRESOS, PUBLICACIONES, SUSCRIPCIONES Y AFILIACIONES</t>
  </si>
  <si>
    <t>511122  FOTOCOPIAS</t>
  </si>
  <si>
    <t>511123  COMUNICACIONES Y TRANSPORTE</t>
  </si>
  <si>
    <t>511125  SEGUROS GENERALES</t>
  </si>
  <si>
    <t>51112501  Polizas de Manejo</t>
  </si>
  <si>
    <t>51112503  Seguros Generales</t>
  </si>
  <si>
    <t>511146  COMBUSTIBLES Y LUBRICANTES</t>
  </si>
  <si>
    <t>511149  SERVICIOS DE ASEO, CAFETERÍA, RESTAURANTE Y LAVANDERÍA</t>
  </si>
  <si>
    <t>51114901  Aseo</t>
  </si>
  <si>
    <t>51114902  Restaurante</t>
  </si>
  <si>
    <t>511164  GASTOS LEGALES</t>
  </si>
  <si>
    <t>511190  OTROS GASTOS GENERALES</t>
  </si>
  <si>
    <t>51119001  Administracion Edf.Diego de Ospina</t>
  </si>
  <si>
    <t>51119002  Peaje</t>
  </si>
  <si>
    <t>51119004  Serv. Funerarios  Loteros</t>
  </si>
  <si>
    <t>51119005  Cuota de sostenimiento</t>
  </si>
  <si>
    <t>51119006  Otros Gastos Generales</t>
  </si>
  <si>
    <t>5120  IMPUESTOS, CONTRIBUCIONES Y TASAS</t>
  </si>
  <si>
    <t>512001  Impuesto predial unificado</t>
  </si>
  <si>
    <t>512002  CUOTA DE FISCALIZACIÓN Y AUDITAJE</t>
  </si>
  <si>
    <t>512011 Impuesto Sobre Vehiculos Automotores</t>
  </si>
  <si>
    <t>512026 Contribuciones</t>
  </si>
  <si>
    <t>512017  INTERESES DE MORA</t>
  </si>
  <si>
    <t>512090  OTROS IMPUESTOS</t>
  </si>
  <si>
    <t>51209003  Multas</t>
  </si>
  <si>
    <t>53  DETERIORO, DEPRECIACIONES, AGOTAMIENTO, AMORTIZACIONES Y PROVISIONES</t>
  </si>
  <si>
    <t>5351  DETERIORO DE PROPIEDADES, PLANTA Y EQUIPO</t>
  </si>
  <si>
    <t>535105  EDIFICACIONES</t>
  </si>
  <si>
    <t>535107  REDES, LÍNEAS Y CABLES</t>
  </si>
  <si>
    <t>535108  MAQUINARIA Y EQUIPO</t>
  </si>
  <si>
    <t>535111  EQUIPO DE COMUNICACIÓN Y COMPUTACIÓN</t>
  </si>
  <si>
    <t>5357  DETERIORO DE ACTIVOS INTANGIBLES</t>
  </si>
  <si>
    <t>535706  Licencias</t>
  </si>
  <si>
    <t>535707  Software</t>
  </si>
  <si>
    <t>5373  PROVISIONES DIVERSAS</t>
  </si>
  <si>
    <t>537390 OTRAS PROVISIONES DIVERSAS</t>
  </si>
  <si>
    <t>53739001 GOB.HUILA-RESERVA TECNICA</t>
  </si>
  <si>
    <t>56  DE ACTIVIDADES Y/O SERVICIOS ESPECIALIZADOS</t>
  </si>
  <si>
    <t>5618  JUEGOS DE SUERTE Y AZAR</t>
  </si>
  <si>
    <t>561802  PAGO DE PREMIOS</t>
  </si>
  <si>
    <t>56180201 Premios Mayores</t>
  </si>
  <si>
    <t>56180202  Premios Secos</t>
  </si>
  <si>
    <t>56180203  Premios Aproximaciones</t>
  </si>
  <si>
    <t>561805 BONIFICACION PAGO DE PREMIOS</t>
  </si>
  <si>
    <t>56180501 Distribuidor</t>
  </si>
  <si>
    <t>56180501 Lotero</t>
  </si>
  <si>
    <t>56180501 Taquillero</t>
  </si>
  <si>
    <t>561807  IMPRESIÓN DE BILLETES</t>
  </si>
  <si>
    <t>56180701  Billeteria Loteria</t>
  </si>
  <si>
    <t>56180702  Talonario Apuestas Permanentes</t>
  </si>
  <si>
    <t>561808  TRANSPORTE</t>
  </si>
  <si>
    <t>561809  PUBLICIDAD</t>
  </si>
  <si>
    <t>56180904 Promocion Raspa y Gana</t>
  </si>
  <si>
    <t>561810  RESERVA TÉCNICA PARA EL PAGO DE PREMIOS</t>
  </si>
  <si>
    <t>561811  Renta de Monopolio de los juegos de suerte y azar</t>
  </si>
  <si>
    <t>561890  OTROS COSTOS POR JUEGOS DE SUERTE Y AZAR</t>
  </si>
  <si>
    <t>56189001  Foraneas fuera del Dpto.</t>
  </si>
  <si>
    <t>58  OTROS GASTOS</t>
  </si>
  <si>
    <t>5804  FINANCIEROS</t>
  </si>
  <si>
    <t>580434 COSTOS EFECTIVO PRESTAMOS POR PAGAR</t>
  </si>
  <si>
    <t>58043401 Financiamiento Interno Corto Plazo</t>
  </si>
  <si>
    <t>580490  OTROS GASTOS FINANCIEROS</t>
  </si>
  <si>
    <t>58049001  Chequera</t>
  </si>
  <si>
    <t>58049002  Comisiones, porte e iva</t>
  </si>
  <si>
    <t>58049003  Menor valor registrado en bancos</t>
  </si>
  <si>
    <t>58049004  Cuatro por mil</t>
  </si>
  <si>
    <t>5890  GASTOS DIVERSOS</t>
  </si>
  <si>
    <t>589090  OTROS GASTOS DIVERSOS</t>
  </si>
  <si>
    <t>58909002  Otros gastos( Ajustes cartera)</t>
  </si>
  <si>
    <t>58909003  Otros Gastos</t>
  </si>
  <si>
    <t>58909004  Gastos Vigencias Anteriores</t>
  </si>
  <si>
    <t>58909005 Ajuste al Peso</t>
  </si>
  <si>
    <t>8  CUENTAS DE ORDEN DEUDORAS</t>
  </si>
  <si>
    <t>81  DERECHOS CONTINGENTES</t>
  </si>
  <si>
    <t>8120  LITIGIOS Y DEMANDAS</t>
  </si>
  <si>
    <t>812001  Civiles</t>
  </si>
  <si>
    <t>81200101  9 Millonaria</t>
  </si>
  <si>
    <t>81200103  Superintendencia Nacional de Salud</t>
  </si>
  <si>
    <t>83  DEUDORAS DE CONTROL</t>
  </si>
  <si>
    <t>8344  BIENES Y DERECHOS TITULARIZADOS</t>
  </si>
  <si>
    <t>834402  Rentas</t>
  </si>
  <si>
    <t>83440202  Cont.018/2013Ventas</t>
  </si>
  <si>
    <t>83440203  Cont.018/201312%Explotación</t>
  </si>
  <si>
    <t>83440204  Cont.018/2013Premios No reclamados</t>
  </si>
  <si>
    <t>83440206  Contrato No. 19/2018Ventas</t>
  </si>
  <si>
    <t>83440207  Contrato No. 19/201812% D.E.</t>
  </si>
  <si>
    <t>83440208  Contrato No. 19/2018Premios no cobrados</t>
  </si>
  <si>
    <t>8390  OTRAS CUENTAS DEUDORAS DE CONTROL</t>
  </si>
  <si>
    <t>839090  Otras cuentas deudoras de control</t>
  </si>
  <si>
    <t>83909001  Devoluciones dentro del Departamento</t>
  </si>
  <si>
    <t>83909002  Devoluciones fuera del Depto.</t>
  </si>
  <si>
    <t>83909003  Despachos dentro</t>
  </si>
  <si>
    <t>83909004  Despachos Fuera</t>
  </si>
  <si>
    <t>89  DEUDORAS POR CONTRA</t>
  </si>
  <si>
    <t>8905  DERECHOS CONTINGENTES POR CONTRA</t>
  </si>
  <si>
    <t>890506  Litigios y Demandas</t>
  </si>
  <si>
    <t>89050601  9 Millonaria</t>
  </si>
  <si>
    <t>89050603  Superintendencia Nacinal de Salud</t>
  </si>
  <si>
    <t>8915  DEUDORAS DE CONTROL POR CONTRA</t>
  </si>
  <si>
    <t>891513  Bienes y Derechos Titularizados</t>
  </si>
  <si>
    <t>89151302  Cont.018/2013Ventas</t>
  </si>
  <si>
    <t>89151303  Cont.018/201312% Explotación</t>
  </si>
  <si>
    <t>89151304  Cont. 018/2013Premios No cobrados</t>
  </si>
  <si>
    <t>89151306  Contrato No. 19/2018Ventas</t>
  </si>
  <si>
    <t>89151307  Contrato No. 19/2018 12 D.E.</t>
  </si>
  <si>
    <t>89151308  Contrato No. 19/2018Premios no cobrados</t>
  </si>
  <si>
    <t>891590  Otras cuentas deudoras de control</t>
  </si>
  <si>
    <t>89159001  Devoluciones Dentro</t>
  </si>
  <si>
    <t>89159002  Devoluciones Fuera</t>
  </si>
  <si>
    <t>89159003  Despachos dentro</t>
  </si>
  <si>
    <t>89159004  Despachos Fuera</t>
  </si>
  <si>
    <t>9  CUENTAS DE ORDEN ACREEDORAS</t>
  </si>
  <si>
    <t>91  PASIVOS CONTINGENTES</t>
  </si>
  <si>
    <t>9190  OTRAS RESPONSABILIDADES CONTINGENTES</t>
  </si>
  <si>
    <t>919090  Otras Responsabilidades Contingentes</t>
  </si>
  <si>
    <t>91909001  Procesos Laborales</t>
  </si>
  <si>
    <t>91909002  Procesos Administrativos</t>
  </si>
  <si>
    <t>91909004  Acciones Contractuales</t>
  </si>
  <si>
    <t>99  ACREEDORAS POR CONTRA (Db)</t>
  </si>
  <si>
    <t>9905  Responsab.Conting.por contra (Db)</t>
  </si>
  <si>
    <t>990590  Otras Responsabilidades Contingentes</t>
  </si>
  <si>
    <t>99059001  Procesos Laborales</t>
  </si>
  <si>
    <t>99059002  Procesos Administrativos</t>
  </si>
  <si>
    <t>99059004  Acciones contractuales</t>
  </si>
  <si>
    <t>RESULTADO DEL EJERCICIO</t>
  </si>
  <si>
    <t>IVANNA ALEJANDRA QUIJANO BARRAGAN</t>
  </si>
  <si>
    <t>JAIR BALAGUERA VARGAS</t>
  </si>
  <si>
    <t>C.C: 33.750.388 Neiva</t>
  </si>
  <si>
    <t>C.C: 12.131.540 Neiva</t>
  </si>
  <si>
    <t>Gerente</t>
  </si>
  <si>
    <t>PUE Administrativa y Financiera</t>
  </si>
  <si>
    <t>Contador Público</t>
  </si>
  <si>
    <t>T.P. 40983T</t>
  </si>
  <si>
    <t>Software desarrollado por INDUSTRIA DE SOFTWARE DE COLOMBIA.  Tel. 8654141   8654242 Neiva (Huila)   http://www.insoft.com.co/</t>
  </si>
  <si>
    <t>EMPRESA DE LOTERIA Y JUEGOS DE APUESTAS PERMANENTES DEL DPTO DEL HUILA</t>
  </si>
  <si>
    <t>NIT :800244699   7</t>
  </si>
  <si>
    <t>Informe   Balance Detallado Niif</t>
  </si>
  <si>
    <t>Periodo Desde  01/01/2023 Hasta 31/03/2023</t>
  </si>
  <si>
    <t>Cuenta Tercero CCosto</t>
  </si>
  <si>
    <t>Saldo Anterior</t>
  </si>
  <si>
    <t>M. Debitos</t>
  </si>
  <si>
    <t>M. Creditos</t>
  </si>
  <si>
    <t>Nuevo Saldo</t>
  </si>
  <si>
    <t>7.049.558.491,84</t>
  </si>
  <si>
    <t>6.638.483.553,76</t>
  </si>
  <si>
    <t>6.424.906.760,06</t>
  </si>
  <si>
    <t>7.263.135.285,54</t>
  </si>
  <si>
    <t>3.019.626.379,95</t>
  </si>
  <si>
    <t>3.365.387.578,76</t>
  </si>
  <si>
    <t>2.858.760.980,06</t>
  </si>
  <si>
    <t>3.526.252.978,65</t>
  </si>
  <si>
    <t>147.318.311,05</t>
  </si>
  <si>
    <t>1.938.385.197,00</t>
  </si>
  <si>
    <t>1.880.146.280,06</t>
  </si>
  <si>
    <t>205.557.227,99</t>
  </si>
  <si>
    <t>11100501  Davivienda Bancafe.Cta. 287064505</t>
  </si>
  <si>
    <t>2.028.325,40</t>
  </si>
  <si>
    <t>30.039.500,00</t>
  </si>
  <si>
    <t>26.909.685,00</t>
  </si>
  <si>
    <t>5.158.140,40</t>
  </si>
  <si>
    <t>639.117,25</t>
  </si>
  <si>
    <t>11100503  Banco Colombia Ppal.Cta.4560 013423 5 Apuestas</t>
  </si>
  <si>
    <t>3.020.330,82</t>
  </si>
  <si>
    <t>115.004.750,00</t>
  </si>
  <si>
    <t>109.415.202,72</t>
  </si>
  <si>
    <t>8.609.878,10</t>
  </si>
  <si>
    <t>11100512  Banco Caja Social  Cta.21000511569</t>
  </si>
  <si>
    <t>18.293.871,65</t>
  </si>
  <si>
    <t>447.427.647,00</t>
  </si>
  <si>
    <t>439.877.261,00</t>
  </si>
  <si>
    <t>25.844.257,65</t>
  </si>
  <si>
    <t>4.341.893,68</t>
  </si>
  <si>
    <t>863.189.500,00</t>
  </si>
  <si>
    <t>829.293.416,34</t>
  </si>
  <si>
    <t>38.237.977,34</t>
  </si>
  <si>
    <t>11100518  Banco Agrario de Colombia Cta.Cte.#3905 007126 3</t>
  </si>
  <si>
    <t>13.024,00</t>
  </si>
  <si>
    <t>11100520  Banco BBVA Cta.Cte.#856 000039</t>
  </si>
  <si>
    <t>118.981.748,25</t>
  </si>
  <si>
    <t>482.723.800,00</t>
  </si>
  <si>
    <t>474.650.715,00</t>
  </si>
  <si>
    <t>127.054.833,25</t>
  </si>
  <si>
    <t>2.872.308.068,90</t>
  </si>
  <si>
    <t>1.427.002.381,76</t>
  </si>
  <si>
    <t>978.614.700,00</t>
  </si>
  <si>
    <t>3.320.695.750,66</t>
  </si>
  <si>
    <t>156.012.316,94</t>
  </si>
  <si>
    <t>16.739.775,76</t>
  </si>
  <si>
    <t>161.287.755,00</t>
  </si>
  <si>
    <t>11.464.337,70</t>
  </si>
  <si>
    <t>1.179.362,93</t>
  </si>
  <si>
    <t>12.315.074,18</t>
  </si>
  <si>
    <t>11.834.805,00</t>
  </si>
  <si>
    <t>1.659.632,11</t>
  </si>
  <si>
    <t>11100612  Baco Colpatria Cta.7452000660 Reserva Tecnica Premios</t>
  </si>
  <si>
    <t>2.358.112.968,03</t>
  </si>
  <si>
    <t>592.761.239,97</t>
  </si>
  <si>
    <t>2.950.874.208,00</t>
  </si>
  <si>
    <t>207.179.693,36</t>
  </si>
  <si>
    <t>805.143.155,00</t>
  </si>
  <si>
    <t>805.492.140,00</t>
  </si>
  <si>
    <t>206.830.708,36</t>
  </si>
  <si>
    <t>ING.</t>
  </si>
  <si>
    <t>548.023,27</t>
  </si>
  <si>
    <t>67,50</t>
  </si>
  <si>
    <t>548.090,77</t>
  </si>
  <si>
    <t>11100626  Banco Colpatria Cta. Ah. 7452020193 Plan Mercadeo</t>
  </si>
  <si>
    <t>149.275.704,37</t>
  </si>
  <si>
    <t>43.069,35</t>
  </si>
  <si>
    <t>149.318.773,72</t>
  </si>
  <si>
    <t>291.925.156,51</t>
  </si>
  <si>
    <t>3.227.502.750,00</t>
  </si>
  <si>
    <t>3.258.123.159,00</t>
  </si>
  <si>
    <t>261.304.747,51</t>
  </si>
  <si>
    <t>13110201  Cheques Devueltos</t>
  </si>
  <si>
    <t>290.229.144,51</t>
  </si>
  <si>
    <t>259.608.735,51</t>
  </si>
  <si>
    <t>288.092.433,00</t>
  </si>
  <si>
    <t>3.224.100.750,00</t>
  </si>
  <si>
    <t>3.254.721.159,00</t>
  </si>
  <si>
    <t>257.472.024,00</t>
  </si>
  <si>
    <t>79.885.015,00</t>
  </si>
  <si>
    <t>734.112.000,00</t>
  </si>
  <si>
    <t>731.458.250,00</t>
  </si>
  <si>
    <t>82.538.765,00</t>
  </si>
  <si>
    <t>208.207.418,00</t>
  </si>
  <si>
    <t>2.489.988.750,00</t>
  </si>
  <si>
    <t>2.523.262.909,00</t>
  </si>
  <si>
    <t>174.933.259,00</t>
  </si>
  <si>
    <t>2.136.711,51</t>
  </si>
  <si>
    <t>3.402.000,00</t>
  </si>
  <si>
    <t>3.202.658.534,18</t>
  </si>
  <si>
    <t>21.552.685,00</t>
  </si>
  <si>
    <t>1.433.995.008,00</t>
  </si>
  <si>
    <t>1635  Bienes muebles en bodega</t>
  </si>
  <si>
    <t>2.341.920,00</t>
  </si>
  <si>
    <t>163590  Otros bienes muebles en bodega</t>
  </si>
  <si>
    <t>1.613.069.449,88</t>
  </si>
  <si>
    <t>22.330.000,00</t>
  </si>
  <si>
    <t>222.413.750,00</t>
  </si>
  <si>
    <t>14.450.765,00</t>
  </si>
  <si>
    <t>236.864.515,00</t>
  </si>
  <si>
    <t>108.279.741,00</t>
  </si>
  <si>
    <t>4.760.000,00</t>
  </si>
  <si>
    <t>62.430.115,00</t>
  </si>
  <si>
    <t>45.849.626,00</t>
  </si>
  <si>
    <t>175.032.331,00</t>
  </si>
  <si>
    <t>12.898.558,00</t>
  </si>
  <si>
    <t>162.133.773,00</t>
  </si>
  <si>
    <t>16.792.685,00</t>
  </si>
  <si>
    <t>168513  Bienes muebles en bodega</t>
  </si>
  <si>
    <t>535.348.421,20</t>
  </si>
  <si>
    <t>24.040.540,00</t>
  </si>
  <si>
    <t>286.469.936,00</t>
  </si>
  <si>
    <t>272.919.025,20</t>
  </si>
  <si>
    <t>284.372.396,00</t>
  </si>
  <si>
    <t>46.967.396,00</t>
  </si>
  <si>
    <t>237.405.000,00</t>
  </si>
  <si>
    <t>1906  AVANCES Y ANTICIPOS ENTREGADOS</t>
  </si>
  <si>
    <t>2.097.540,00</t>
  </si>
  <si>
    <t>190690  Otros avances y anticipos</t>
  </si>
  <si>
    <t>253.826.618,00</t>
  </si>
  <si>
    <t>21.943.000,00</t>
  </si>
  <si>
    <t>275.769.618,00</t>
  </si>
  <si>
    <t>19070101  Art.365 E.T. Ley 1819/2016</t>
  </si>
  <si>
    <t>195.815.784,00</t>
  </si>
  <si>
    <t>92.699.496,00</t>
  </si>
  <si>
    <t>103.116.288,00</t>
  </si>
  <si>
    <t>3.953.062.883,00</t>
  </si>
  <si>
    <t>4.042.773.437,00</t>
  </si>
  <si>
    <t>2.699.241.407,00</t>
  </si>
  <si>
    <t>3.035.671.252,00</t>
  </si>
  <si>
    <t>279.700.463,00</t>
  </si>
  <si>
    <t>80.407.716,00</t>
  </si>
  <si>
    <t>57.916.406,00</t>
  </si>
  <si>
    <t>61.138.606,00</t>
  </si>
  <si>
    <t>26.149.936,00</t>
  </si>
  <si>
    <t>28.668.436,00</t>
  </si>
  <si>
    <t>9.757.000,00</t>
  </si>
  <si>
    <t>10.376.400,00</t>
  </si>
  <si>
    <t>242405  COOPERATIVA</t>
  </si>
  <si>
    <t>2.129.441,00</t>
  </si>
  <si>
    <t>242406  FONDO EMPLEADOS</t>
  </si>
  <si>
    <t>10.751.305,00</t>
  </si>
  <si>
    <t>191.934,00</t>
  </si>
  <si>
    <t>24240703  Torres Guarim</t>
  </si>
  <si>
    <t>8.936.790,00</t>
  </si>
  <si>
    <t>9.021.090,00</t>
  </si>
  <si>
    <t>211.550.000,00</t>
  </si>
  <si>
    <t>88.741.000,00</t>
  </si>
  <si>
    <t>94.955.000,00</t>
  </si>
  <si>
    <t>5.566.000,00</t>
  </si>
  <si>
    <t>3.832.000,00</t>
  </si>
  <si>
    <t>24360302  Persona Juridica  11%</t>
  </si>
  <si>
    <t>91.123.000,00</t>
  </si>
  <si>
    <t>1.480.000,00</t>
  </si>
  <si>
    <t>312.000,00</t>
  </si>
  <si>
    <t>24360501  6% Servicios generales</t>
  </si>
  <si>
    <t>64.000,00</t>
  </si>
  <si>
    <t>59.000,00</t>
  </si>
  <si>
    <t>24360506  1% Serv. temporales</t>
  </si>
  <si>
    <t>9.000,00</t>
  </si>
  <si>
    <t>24360507  4% Serv. Generales  Declarantes</t>
  </si>
  <si>
    <t>1.161.000,00</t>
  </si>
  <si>
    <t>24360508  Servicio de transporte 3.5%</t>
  </si>
  <si>
    <t>131.000,00</t>
  </si>
  <si>
    <t>24360509  2.5% Serv. Rsetaurante</t>
  </si>
  <si>
    <t>489.000,00</t>
  </si>
  <si>
    <t>24360510  Retención en la Fuente 2% Servicios Integrales de Salud prestados por IPS</t>
  </si>
  <si>
    <t>56.000,00</t>
  </si>
  <si>
    <t>243606  ARRENDAMIENTOS</t>
  </si>
  <si>
    <t>24360602  Arrendt. Bien Mueble</t>
  </si>
  <si>
    <t>3.393.000,00</t>
  </si>
  <si>
    <t>2.471.000,00</t>
  </si>
  <si>
    <t>922.000,00</t>
  </si>
  <si>
    <t>76.034.000,00</t>
  </si>
  <si>
    <t>72.830.000,00</t>
  </si>
  <si>
    <t>8.820.000,00</t>
  </si>
  <si>
    <t>8.027.000,00</t>
  </si>
  <si>
    <t>25.207.000,00</t>
  </si>
  <si>
    <t>1.664.000,00</t>
  </si>
  <si>
    <t>1.004.000,00</t>
  </si>
  <si>
    <t>24.203.000,00</t>
  </si>
  <si>
    <t>1.544.000,00</t>
  </si>
  <si>
    <t>202.000,00</t>
  </si>
  <si>
    <t>471.000,00</t>
  </si>
  <si>
    <t>1.073.000,00</t>
  </si>
  <si>
    <t>117.000,00</t>
  </si>
  <si>
    <t>24362703  Ret Ica Serv Actv Prof 3.5 XMIL</t>
  </si>
  <si>
    <t>60.000,00</t>
  </si>
  <si>
    <t>24362704  Ret Ica Serv Cod Actv 313   4 X MIL</t>
  </si>
  <si>
    <t>25.000,00</t>
  </si>
  <si>
    <t>140.000,00</t>
  </si>
  <si>
    <t>906.796.639,00</t>
  </si>
  <si>
    <t>953.400.240,00</t>
  </si>
  <si>
    <t>19.216.100,00</t>
  </si>
  <si>
    <t>887.580.539,00</t>
  </si>
  <si>
    <t>934.184.140,00</t>
  </si>
  <si>
    <t>404.710.331,00</t>
  </si>
  <si>
    <t>403.454.431,00</t>
  </si>
  <si>
    <t>24408003  17% Impuestos a Ganadores Aproximaciones</t>
  </si>
  <si>
    <t>209.175.798,00</t>
  </si>
  <si>
    <t>180.783.340,00</t>
  </si>
  <si>
    <t>24408004  17% Impuestos a ganadores   Secos</t>
  </si>
  <si>
    <t>109.885.230,00</t>
  </si>
  <si>
    <t>144.371.558,00</t>
  </si>
  <si>
    <t>148.427.180,00</t>
  </si>
  <si>
    <t>204.486.811,00</t>
  </si>
  <si>
    <t>24408007  Tasa Pro Deporte y Recreación Huila</t>
  </si>
  <si>
    <t>15.382.000,00</t>
  </si>
  <si>
    <t>1.088.000,00</t>
  </si>
  <si>
    <t>2445  IMPUESTO AL VALOR AGREGADO   IVA</t>
  </si>
  <si>
    <t>7.949.049,55</t>
  </si>
  <si>
    <t>617.265.674,00</t>
  </si>
  <si>
    <t>668.447.493,00</t>
  </si>
  <si>
    <t>1.288.000.000,00</t>
  </si>
  <si>
    <t>246501  PREMIOS MAYORES PENDIENTES DE PAGO</t>
  </si>
  <si>
    <t>1.000.000.000,00</t>
  </si>
  <si>
    <t>395.798.411,00</t>
  </si>
  <si>
    <t>288.000.000,00</t>
  </si>
  <si>
    <t>272.649.082,00</t>
  </si>
  <si>
    <t>574.830.406,00</t>
  </si>
  <si>
    <t>563.983.690,00</t>
  </si>
  <si>
    <t>249027  VIATICOS Y GASTOS DE VIAJE</t>
  </si>
  <si>
    <t>617.168,00</t>
  </si>
  <si>
    <t>2.048.000,00</t>
  </si>
  <si>
    <t>249051  Servicios Publicos</t>
  </si>
  <si>
    <t>15.639.754,00</t>
  </si>
  <si>
    <t>15.996.605,00</t>
  </si>
  <si>
    <t>35.700.524,00</t>
  </si>
  <si>
    <t>30.559.357,00</t>
  </si>
  <si>
    <t>520.824.960,00</t>
  </si>
  <si>
    <t>514.762.560,00</t>
  </si>
  <si>
    <t>261.451.868,00</t>
  </si>
  <si>
    <t>244.124.142,00</t>
  </si>
  <si>
    <t>148.440.909,00</t>
  </si>
  <si>
    <t>150.993.110,00</t>
  </si>
  <si>
    <t>81.657.005,00</t>
  </si>
  <si>
    <t>23.520.101,00</t>
  </si>
  <si>
    <t>5.598.840,00</t>
  </si>
  <si>
    <t>143.050,00</t>
  </si>
  <si>
    <t>12.468.059,00</t>
  </si>
  <si>
    <t>12.086.012,00</t>
  </si>
  <si>
    <t>7.037.756,00</t>
  </si>
  <si>
    <t>11.342.182,00</t>
  </si>
  <si>
    <t>23.030.901,00</t>
  </si>
  <si>
    <t>251107  PRIMA DE NAVIDAD</t>
  </si>
  <si>
    <t>16.114.687,00</t>
  </si>
  <si>
    <t>6.249.299,00</t>
  </si>
  <si>
    <t>6.894.099,00</t>
  </si>
  <si>
    <t>990.898.608,00</t>
  </si>
  <si>
    <t>693.344.772,00</t>
  </si>
  <si>
    <t>1.471.000,00</t>
  </si>
  <si>
    <t>69.633.271,00</t>
  </si>
  <si>
    <t>68.162.271,00</t>
  </si>
  <si>
    <t>29100703  Mayor valor premios Balance Distb.</t>
  </si>
  <si>
    <t>12010100401</t>
  </si>
  <si>
    <t>2990  OTROS PASIVOS DIFERIDOS</t>
  </si>
  <si>
    <t>299090  Otros pasivos diferidos</t>
  </si>
  <si>
    <t>357.433.565,00</t>
  </si>
  <si>
    <t>861.637.641,08</t>
  </si>
  <si>
    <t>181.374.631,93</t>
  </si>
  <si>
    <t>30.274.436,00</t>
  </si>
  <si>
    <t>150.968.445,00</t>
  </si>
  <si>
    <t>32159001  PLAN DE DESEMPEÑO Y/O ESTRATEGIAS COMERCIALES</t>
  </si>
  <si>
    <t>206.465.120,00</t>
  </si>
  <si>
    <t>2.432.913.208,94</t>
  </si>
  <si>
    <t>2.639.378.328,94</t>
  </si>
  <si>
    <t>3230  RESULTADO DEL EJERCICIO</t>
  </si>
  <si>
    <t>357.433.565,09</t>
  </si>
  <si>
    <t>0,09</t>
  </si>
  <si>
    <t>323002  Perdida o deficit del ejercicio</t>
  </si>
  <si>
    <t>ctras. Por cob.</t>
  </si>
  <si>
    <t>1.072.422.000,00</t>
  </si>
  <si>
    <t>4.371.727.224,76</t>
  </si>
  <si>
    <t>1102050010301010101</t>
  </si>
  <si>
    <t>4.329.522.604,00</t>
  </si>
  <si>
    <t>1102050010301010102</t>
  </si>
  <si>
    <t>4.289.688.000,00</t>
  </si>
  <si>
    <t>1102050010301010201</t>
  </si>
  <si>
    <t>981.297.000,00</t>
  </si>
  <si>
    <t>1102050010301010202</t>
  </si>
  <si>
    <t>3.308.391.000,00</t>
  </si>
  <si>
    <t>1102050010301010203</t>
  </si>
  <si>
    <t>39.834.604,00</t>
  </si>
  <si>
    <t>GASTOS</t>
  </si>
  <si>
    <t>10.562.737,00</t>
  </si>
  <si>
    <t>2450206001</t>
  </si>
  <si>
    <t>43400206  Aprovechamientos</t>
  </si>
  <si>
    <t>14.207,00</t>
  </si>
  <si>
    <t>43400207  Premios no cobrados  Ley 393/2010</t>
  </si>
  <si>
    <t>29.257.660,00</t>
  </si>
  <si>
    <t>434007  SORTEOS EXTRAORDINARIOS</t>
  </si>
  <si>
    <t>43400701  SORTEO EXTRA 05 DE 2022</t>
  </si>
  <si>
    <t>4340070101  CONVENIO INT. No. 031 JUL 2022</t>
  </si>
  <si>
    <t>244.704.000,00</t>
  </si>
  <si>
    <t>APROVECHAM. CHANCE $14,207,00.</t>
  </si>
  <si>
    <t>827.718.000,00</t>
  </si>
  <si>
    <t>42.204.620,76</t>
  </si>
  <si>
    <t>37.243.499,76</t>
  </si>
  <si>
    <t>4806  AJUSTE POR DIFERENCIA EN CAMBIO</t>
  </si>
  <si>
    <t>480601  Efectivo y equivalentes al efectivo</t>
  </si>
  <si>
    <t>4.961.121,00</t>
  </si>
  <si>
    <t>1.417.071,00</t>
  </si>
  <si>
    <t>48082608  Reintegro Prestacines Sociales</t>
  </si>
  <si>
    <t>48082609  Reintegro incapacidad vigencias anteriores</t>
  </si>
  <si>
    <t>48082611  Depuración Pasivos</t>
  </si>
  <si>
    <t>142.050,00</t>
  </si>
  <si>
    <t>4.592.317.198,06</t>
  </si>
  <si>
    <t>1.416.878.213,00</t>
  </si>
  <si>
    <t>3.175.438.985,06</t>
  </si>
  <si>
    <t>398.406.769,00</t>
  </si>
  <si>
    <t>136.513,00</t>
  </si>
  <si>
    <t>398.270.256,00</t>
  </si>
  <si>
    <t>148.582.400,00</t>
  </si>
  <si>
    <t>135.505.867,00</t>
  </si>
  <si>
    <t>12.020.533,00</t>
  </si>
  <si>
    <t>814.933,00</t>
  </si>
  <si>
    <t>11.205.600,00</t>
  </si>
  <si>
    <t>1.056.000,00</t>
  </si>
  <si>
    <t>31.965.289,00</t>
  </si>
  <si>
    <t>31.828.776,00</t>
  </si>
  <si>
    <t>76.999,00</t>
  </si>
  <si>
    <t>6.817.100,00</t>
  </si>
  <si>
    <t>3.482.301,00</t>
  </si>
  <si>
    <t>899.678,00</t>
  </si>
  <si>
    <t>18.778,00</t>
  </si>
  <si>
    <t>880.900,00</t>
  </si>
  <si>
    <t>15.770.356,00</t>
  </si>
  <si>
    <t>40.736,00</t>
  </si>
  <si>
    <t>15.729.620,00</t>
  </si>
  <si>
    <t>4.918.855,00</t>
  </si>
  <si>
    <t>1.228.800,00</t>
  </si>
  <si>
    <t>819.200,00</t>
  </si>
  <si>
    <t>108.377.133,00</t>
  </si>
  <si>
    <t>22.140.200,00</t>
  </si>
  <si>
    <t>34.726.357,00</t>
  </si>
  <si>
    <t>51080101  Honorarios Persona Natural 10%</t>
  </si>
  <si>
    <t>6.673.330,00</t>
  </si>
  <si>
    <t>28.053.027,00</t>
  </si>
  <si>
    <t>52.931.990,00</t>
  </si>
  <si>
    <t>51111502  Mantenimiento vehiculo</t>
  </si>
  <si>
    <t>12.987.010,00</t>
  </si>
  <si>
    <t>273.528,00</t>
  </si>
  <si>
    <t>223.272,00</t>
  </si>
  <si>
    <t>1.600.233,00</t>
  </si>
  <si>
    <t>555.711,00</t>
  </si>
  <si>
    <t>511118  ARRENDAMIENTO OPERATIVO</t>
  </si>
  <si>
    <t>51111801  Bienes muebles</t>
  </si>
  <si>
    <t>2.133.958,00</t>
  </si>
  <si>
    <t>11.897.000,00</t>
  </si>
  <si>
    <t>13.552.216,00</t>
  </si>
  <si>
    <t>580.750,00</t>
  </si>
  <si>
    <t>9.128.312,00</t>
  </si>
  <si>
    <t>1.654.000,00</t>
  </si>
  <si>
    <t>51119004  Serv. Funerarios   Loteros</t>
  </si>
  <si>
    <t>VL. CONTAB.</t>
  </si>
  <si>
    <t>7.474.312,00</t>
  </si>
  <si>
    <t>MENOS 17% I.M.</t>
  </si>
  <si>
    <t>19.775.600,00</t>
  </si>
  <si>
    <t>VALOR A REGISTRAR PPTO.</t>
  </si>
  <si>
    <t>VALOR EN PPTO. A MAR. 31 DE 2022</t>
  </si>
  <si>
    <t>512011  IMPUESTO SOBRE VEHÍCULOS AUTOMOTORES</t>
  </si>
  <si>
    <t>559.500,00</t>
  </si>
  <si>
    <t>512026  CONTRIBUCIONES</t>
  </si>
  <si>
    <t>51209001  Impuestos de Renta y Complementario</t>
  </si>
  <si>
    <t>212020200701</t>
  </si>
  <si>
    <t>4.190.678.785,00</t>
  </si>
  <si>
    <t>1.416.741.700,00</t>
  </si>
  <si>
    <t>2.773.937.085,00</t>
  </si>
  <si>
    <t>2.439.272.128,00</t>
  </si>
  <si>
    <t>1.022.530.428,00</t>
  </si>
  <si>
    <t>56180201  Premios Mayores</t>
  </si>
  <si>
    <t>448.373.520,00</t>
  </si>
  <si>
    <t>425.843.092,00</t>
  </si>
  <si>
    <t>22.530.428,00</t>
  </si>
  <si>
    <t>561805  BONIFICACIÓN POR PAGO DE PREMIOS</t>
  </si>
  <si>
    <t>4.000.000,00</t>
  </si>
  <si>
    <t>56180501  Distribuidor</t>
  </si>
  <si>
    <t>56180502  Lotero</t>
  </si>
  <si>
    <t>56180503  Taquillero</t>
  </si>
  <si>
    <t>290.955.000,00</t>
  </si>
  <si>
    <t>215.000,00</t>
  </si>
  <si>
    <t>56180904  Promocion Raspa y Gane</t>
  </si>
  <si>
    <t>248.129.325,00</t>
  </si>
  <si>
    <t>3.231.644,06</t>
  </si>
  <si>
    <t>58909005  AJUSTE AL PESO</t>
  </si>
  <si>
    <t>88.593.347.971,00</t>
  </si>
  <si>
    <t>13.571.191,00</t>
  </si>
  <si>
    <t>81200103  SUPERINTENDENCIA NACIONAL DE SALUD</t>
  </si>
  <si>
    <t>3.238.296.762.713,48</t>
  </si>
  <si>
    <t>3.326.890.110.684,48</t>
  </si>
  <si>
    <t>253.372.641.719,48</t>
  </si>
  <si>
    <t>9.555.905.971,00</t>
  </si>
  <si>
    <t>262.928.547.690,48</t>
  </si>
  <si>
    <t>83440202  Cont.018/2013 Ventas</t>
  </si>
  <si>
    <t>115.040.233.960,00</t>
  </si>
  <si>
    <t>83440203  Cont.018/2013 12%Explotación</t>
  </si>
  <si>
    <t>13.814.331.825,00</t>
  </si>
  <si>
    <t>83440204  Cont.018/2013 Premios No reclamados</t>
  </si>
  <si>
    <t>443.527.419,75</t>
  </si>
  <si>
    <t>83440206  Contrato No. 19/2018 Ventas</t>
  </si>
  <si>
    <t>109.919.880.571,00</t>
  </si>
  <si>
    <t>8.445.270.337,00</t>
  </si>
  <si>
    <t>118.365.150.908,00</t>
  </si>
  <si>
    <t>83440207  Contrato No. 19/2018 12% D.E.</t>
  </si>
  <si>
    <t>13.166.139.310,48</t>
  </si>
  <si>
    <t>1.013.432.442,00</t>
  </si>
  <si>
    <t>14.179.571.752,48</t>
  </si>
  <si>
    <t>83440208  Contrato No. 19/2018 Premios no cobrados</t>
  </si>
  <si>
    <t>988.528.633,25</t>
  </si>
  <si>
    <t>97.203.192,00</t>
  </si>
  <si>
    <t>1.085.731.825,25</t>
  </si>
  <si>
    <t>2.984.924.120.994,00</t>
  </si>
  <si>
    <t>79.037.442.000,00</t>
  </si>
  <si>
    <t>3.063.961.562.994,00</t>
  </si>
  <si>
    <t>117.567.171.000,00</t>
  </si>
  <si>
    <t>3.480.234.000,00</t>
  </si>
  <si>
    <t>121.047.405.000,00</t>
  </si>
  <si>
    <t>1.576.507.517.994,00</t>
  </si>
  <si>
    <t>33.893.643.000,00</t>
  </si>
  <si>
    <t>1.610.401.160.994,00</t>
  </si>
  <si>
    <t>146.663.744.000,00</t>
  </si>
  <si>
    <t>4.459.050.000,00</t>
  </si>
  <si>
    <t>151.122.794.000,00</t>
  </si>
  <si>
    <t>1.144.185.688.000,00</t>
  </si>
  <si>
    <t>37.204.515.000,00</t>
  </si>
  <si>
    <t>1.181.390.203.000,00</t>
  </si>
  <si>
    <t>89050603  SUPERINTENDENCIA NACIONAL DE SALUD</t>
  </si>
  <si>
    <t>89151302  Cont.018/2013 Ventas</t>
  </si>
  <si>
    <t>89151303  Cont.018/2013 12% Explotación</t>
  </si>
  <si>
    <t>89151304  Cont. 018/2013 Premios No cobrados</t>
  </si>
  <si>
    <t>89151306  Contrato No. 19/2018 Ventas</t>
  </si>
  <si>
    <t>89151307  Contrato No. 19/2018  12 D.E.</t>
  </si>
  <si>
    <t>89151308  Contrato No. 19/2018 Premios no cobrados</t>
  </si>
  <si>
    <t>3.059.025.938,00</t>
  </si>
  <si>
    <t>38.245.239,00</t>
  </si>
  <si>
    <t>36.744.136,00</t>
  </si>
  <si>
    <t>2.984.036.563,00</t>
  </si>
  <si>
    <t>Totales:</t>
  </si>
  <si>
    <t>T.P. 40983 T</t>
  </si>
  <si>
    <t>5.8.90.90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</si>
</sst>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h\:mm\:ss\ \a\.m\./\p\.m\.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sz val="13"/>
      <color indexed="12"/>
      <name val="Times New Roman"/>
      <family val="1"/>
    </font>
    <font>
      <b/>
      <sz val="11"/>
      <color indexed="8"/>
      <name val="ARIAL"/>
      <family val="2"/>
    </font>
    <font>
      <b/>
      <sz val="12"/>
      <color indexed="8"/>
      <name val="Times New Roman"/>
      <family val="1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10"/>
      <color indexed="8"/>
      <name val="Arial"/>
      <family val="2"/>
    </font>
    <font>
      <sz val="9"/>
      <color indexed="8"/>
      <name val="Times New Roman"/>
      <family val="1"/>
    </font>
    <font>
      <u/>
      <sz val="14"/>
      <color indexed="10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8"/>
      <name val="Tahoma"/>
      <family val="2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1">
    <xf numFmtId="0" fontId="0" fillId="0" borderId="0" xfId="0"/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49" fontId="4" fillId="0" borderId="0" xfId="0" applyNumberFormat="1" applyFont="1" applyFill="1" applyBorder="1" applyAlignment="1">
      <alignment horizontal="left"/>
    </xf>
    <xf numFmtId="164" fontId="2" fillId="0" borderId="0" xfId="1" applyFont="1" applyFill="1" applyBorder="1"/>
    <xf numFmtId="0" fontId="2" fillId="0" borderId="0" xfId="0" applyFont="1" applyFill="1" applyBorder="1"/>
    <xf numFmtId="164" fontId="3" fillId="0" borderId="0" xfId="1" applyFont="1" applyFill="1" applyBorder="1"/>
    <xf numFmtId="0" fontId="3" fillId="0" borderId="0" xfId="0" applyFont="1" applyFill="1" applyBorder="1"/>
    <xf numFmtId="164" fontId="1" fillId="0" borderId="0" xfId="1" applyFont="1" applyFill="1" applyBorder="1"/>
    <xf numFmtId="49" fontId="4" fillId="0" borderId="0" xfId="0" applyNumberFormat="1" applyFont="1" applyFill="1" applyBorder="1"/>
    <xf numFmtId="164" fontId="5" fillId="0" borderId="0" xfId="1" applyFont="1" applyFill="1" applyBorder="1"/>
    <xf numFmtId="0" fontId="5" fillId="0" borderId="0" xfId="0" applyFont="1" applyFill="1" applyBorder="1"/>
    <xf numFmtId="164" fontId="4" fillId="0" borderId="0" xfId="1" applyFont="1" applyFill="1" applyBorder="1"/>
    <xf numFmtId="49" fontId="1" fillId="0" borderId="0" xfId="0" applyNumberFormat="1" applyFont="1" applyFill="1"/>
    <xf numFmtId="49" fontId="2" fillId="0" borderId="0" xfId="0" applyNumberFormat="1" applyFont="1" applyFill="1" applyBorder="1" applyAlignment="1">
      <alignment horizontal="left"/>
    </xf>
    <xf numFmtId="43" fontId="2" fillId="0" borderId="0" xfId="2" applyFont="1" applyFill="1" applyBorder="1"/>
    <xf numFmtId="43" fontId="3" fillId="0" borderId="0" xfId="2" applyFont="1" applyFill="1" applyBorder="1"/>
    <xf numFmtId="43" fontId="1" fillId="0" borderId="0" xfId="2" applyFont="1" applyFill="1" applyBorder="1"/>
    <xf numFmtId="43" fontId="5" fillId="0" borderId="0" xfId="2" applyFont="1" applyFill="1" applyBorder="1"/>
    <xf numFmtId="43" fontId="4" fillId="0" borderId="0" xfId="2" applyFont="1" applyFill="1" applyBorder="1"/>
    <xf numFmtId="43" fontId="3" fillId="0" borderId="0" xfId="0" applyNumberFormat="1" applyFont="1" applyFill="1" applyBorder="1"/>
    <xf numFmtId="43" fontId="2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0" xfId="2" applyNumberFormat="1" applyFont="1" applyFill="1" applyBorder="1"/>
    <xf numFmtId="1" fontId="1" fillId="0" borderId="0" xfId="2" applyNumberFormat="1" applyFont="1" applyFill="1" applyBorder="1"/>
    <xf numFmtId="1" fontId="1" fillId="0" borderId="0" xfId="0" applyNumberFormat="1" applyFont="1" applyFill="1" applyBorder="1"/>
    <xf numFmtId="49" fontId="0" fillId="0" borderId="1" xfId="0" applyNumberFormat="1" applyBorder="1"/>
    <xf numFmtId="49" fontId="0" fillId="0" borderId="1" xfId="0" applyNumberFormat="1" applyFill="1" applyBorder="1"/>
    <xf numFmtId="1" fontId="0" fillId="0" borderId="1" xfId="0" applyNumberFormat="1" applyFill="1" applyBorder="1"/>
    <xf numFmtId="49" fontId="4" fillId="0" borderId="1" xfId="0" applyNumberFormat="1" applyFont="1" applyFill="1" applyBorder="1"/>
    <xf numFmtId="1" fontId="4" fillId="0" borderId="1" xfId="0" applyNumberFormat="1" applyFont="1" applyFill="1" applyBorder="1"/>
    <xf numFmtId="49" fontId="1" fillId="0" borderId="1" xfId="0" applyNumberFormat="1" applyFont="1" applyFill="1" applyBorder="1"/>
    <xf numFmtId="1" fontId="1" fillId="0" borderId="1" xfId="2" applyNumberFormat="1" applyFont="1" applyFill="1" applyBorder="1"/>
    <xf numFmtId="49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/>
    <xf numFmtId="1" fontId="4" fillId="0" borderId="1" xfId="2" applyNumberFormat="1" applyFont="1" applyFill="1" applyBorder="1"/>
    <xf numFmtId="166" fontId="1" fillId="0" borderId="1" xfId="2" applyNumberFormat="1" applyFont="1" applyFill="1" applyBorder="1"/>
    <xf numFmtId="49" fontId="3" fillId="0" borderId="1" xfId="0" applyNumberFormat="1" applyFont="1" applyFill="1" applyBorder="1"/>
    <xf numFmtId="1" fontId="3" fillId="0" borderId="1" xfId="0" applyNumberFormat="1" applyFont="1" applyFill="1" applyBorder="1"/>
    <xf numFmtId="1" fontId="5" fillId="0" borderId="1" xfId="2" applyNumberFormat="1" applyFont="1" applyFill="1" applyBorder="1"/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/>
    <xf numFmtId="164" fontId="1" fillId="2" borderId="0" xfId="1" applyFont="1" applyFill="1" applyBorder="1"/>
    <xf numFmtId="164" fontId="3" fillId="2" borderId="0" xfId="1" applyFont="1" applyFill="1" applyBorder="1"/>
    <xf numFmtId="43" fontId="3" fillId="0" borderId="0" xfId="2" applyFont="1" applyFill="1" applyBorder="1" applyAlignment="1">
      <alignment horizontal="right" vertical="center" wrapText="1"/>
    </xf>
    <xf numFmtId="43" fontId="1" fillId="0" borderId="0" xfId="2" applyFont="1" applyFill="1" applyBorder="1" applyAlignment="1">
      <alignment horizontal="right" vertical="center" wrapText="1"/>
    </xf>
    <xf numFmtId="43" fontId="4" fillId="0" borderId="0" xfId="2" applyFont="1" applyFill="1" applyBorder="1" applyAlignment="1">
      <alignment horizontal="right" vertical="center" wrapText="1"/>
    </xf>
    <xf numFmtId="43" fontId="3" fillId="0" borderId="1" xfId="2" applyFont="1" applyFill="1" applyBorder="1" applyAlignment="1">
      <alignment horizontal="right" vertical="center" wrapText="1"/>
    </xf>
    <xf numFmtId="43" fontId="5" fillId="0" borderId="0" xfId="2" applyFont="1" applyFill="1" applyBorder="1" applyAlignment="1">
      <alignment horizontal="right" vertical="center" wrapText="1"/>
    </xf>
    <xf numFmtId="43" fontId="1" fillId="0" borderId="0" xfId="2" applyFont="1" applyFill="1"/>
    <xf numFmtId="43" fontId="4" fillId="0" borderId="0" xfId="2" applyFont="1" applyFill="1"/>
    <xf numFmtId="43" fontId="3" fillId="2" borderId="1" xfId="2" applyFont="1" applyFill="1" applyBorder="1" applyAlignment="1">
      <alignment horizontal="right" vertical="center" wrapText="1"/>
    </xf>
    <xf numFmtId="43" fontId="5" fillId="2" borderId="1" xfId="2" applyFont="1" applyFill="1" applyBorder="1" applyAlignment="1">
      <alignment horizontal="right" vertical="center" wrapText="1"/>
    </xf>
    <xf numFmtId="49" fontId="3" fillId="2" borderId="0" xfId="0" applyNumberFormat="1" applyFont="1" applyFill="1" applyBorder="1" applyAlignment="1">
      <alignment horizontal="left"/>
    </xf>
    <xf numFmtId="43" fontId="3" fillId="2" borderId="0" xfId="2" applyFont="1" applyFill="1" applyBorder="1" applyAlignment="1">
      <alignment horizontal="right" vertical="center" wrapText="1"/>
    </xf>
    <xf numFmtId="43" fontId="3" fillId="2" borderId="0" xfId="2" applyFont="1" applyFill="1" applyBorder="1"/>
    <xf numFmtId="49" fontId="3" fillId="2" borderId="0" xfId="0" applyNumberFormat="1" applyFont="1" applyFill="1" applyBorder="1"/>
    <xf numFmtId="43" fontId="3" fillId="2" borderId="1" xfId="2" applyFont="1" applyFill="1" applyBorder="1"/>
    <xf numFmtId="0" fontId="0" fillId="0" borderId="0" xfId="0" applyAlignment="1">
      <alignment vertical="top"/>
    </xf>
    <xf numFmtId="43" fontId="7" fillId="0" borderId="0" xfId="2" applyFont="1" applyAlignment="1">
      <alignment horizontal="right" vertical="top"/>
    </xf>
    <xf numFmtId="43" fontId="0" fillId="0" borderId="0" xfId="2" applyFont="1" applyAlignment="1">
      <alignment vertical="top"/>
    </xf>
    <xf numFmtId="9" fontId="7" fillId="0" borderId="0" xfId="3" applyFont="1" applyAlignment="1">
      <alignment vertical="top"/>
    </xf>
    <xf numFmtId="0" fontId="0" fillId="0" borderId="8" xfId="0" applyBorder="1" applyAlignment="1">
      <alignment vertical="top"/>
    </xf>
    <xf numFmtId="0" fontId="9" fillId="0" borderId="0" xfId="0" applyFont="1" applyBorder="1" applyAlignment="1">
      <alignment horizontal="center" vertical="top"/>
    </xf>
    <xf numFmtId="43" fontId="7" fillId="0" borderId="0" xfId="2" applyFont="1" applyBorder="1" applyAlignment="1">
      <alignment horizontal="right" vertical="top"/>
    </xf>
    <xf numFmtId="43" fontId="0" fillId="0" borderId="0" xfId="2" applyFont="1" applyBorder="1" applyAlignment="1">
      <alignment vertical="top"/>
    </xf>
    <xf numFmtId="9" fontId="7" fillId="0" borderId="9" xfId="3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43" fontId="12" fillId="2" borderId="14" xfId="2" applyFont="1" applyFill="1" applyBorder="1" applyAlignment="1">
      <alignment horizontal="center" vertical="top"/>
    </xf>
    <xf numFmtId="9" fontId="12" fillId="2" borderId="14" xfId="3" applyFont="1" applyFill="1" applyBorder="1" applyAlignment="1">
      <alignment horizontal="center" vertical="top"/>
    </xf>
    <xf numFmtId="0" fontId="12" fillId="0" borderId="17" xfId="0" applyFont="1" applyBorder="1" applyAlignment="1">
      <alignment horizontal="left" vertical="top"/>
    </xf>
    <xf numFmtId="43" fontId="12" fillId="0" borderId="18" xfId="2" applyFont="1" applyBorder="1" applyAlignment="1">
      <alignment horizontal="right" vertical="top"/>
    </xf>
    <xf numFmtId="43" fontId="12" fillId="0" borderId="18" xfId="2" applyFont="1" applyBorder="1" applyAlignment="1">
      <alignment vertical="top"/>
    </xf>
    <xf numFmtId="9" fontId="13" fillId="0" borderId="19" xfId="3" applyFont="1" applyBorder="1" applyAlignment="1">
      <alignment vertical="top"/>
    </xf>
    <xf numFmtId="9" fontId="14" fillId="0" borderId="0" xfId="3" applyFont="1" applyAlignment="1">
      <alignment vertical="top"/>
    </xf>
    <xf numFmtId="43" fontId="14" fillId="0" borderId="0" xfId="2" applyFont="1" applyAlignment="1">
      <alignment vertical="top"/>
    </xf>
    <xf numFmtId="165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3" fillId="0" borderId="20" xfId="0" applyFont="1" applyBorder="1" applyAlignment="1">
      <alignment horizontal="left" vertical="top"/>
    </xf>
    <xf numFmtId="43" fontId="12" fillId="0" borderId="1" xfId="2" applyFont="1" applyBorder="1" applyAlignment="1">
      <alignment horizontal="right" vertical="top"/>
    </xf>
    <xf numFmtId="43" fontId="12" fillId="0" borderId="1" xfId="2" applyFont="1" applyBorder="1" applyAlignment="1">
      <alignment vertical="top"/>
    </xf>
    <xf numFmtId="9" fontId="13" fillId="0" borderId="21" xfId="3" applyFont="1" applyBorder="1" applyAlignment="1">
      <alignment vertical="top"/>
    </xf>
    <xf numFmtId="43" fontId="13" fillId="0" borderId="1" xfId="2" applyFont="1" applyBorder="1" applyAlignment="1">
      <alignment horizontal="right" vertical="top"/>
    </xf>
    <xf numFmtId="43" fontId="13" fillId="0" borderId="1" xfId="2" applyFont="1" applyBorder="1" applyAlignment="1">
      <alignment vertical="top"/>
    </xf>
    <xf numFmtId="0" fontId="12" fillId="0" borderId="20" xfId="0" applyFont="1" applyBorder="1" applyAlignment="1">
      <alignment horizontal="left" vertical="top"/>
    </xf>
    <xf numFmtId="9" fontId="12" fillId="0" borderId="19" xfId="3" applyFont="1" applyBorder="1" applyAlignment="1">
      <alignment vertical="top"/>
    </xf>
    <xf numFmtId="9" fontId="12" fillId="0" borderId="21" xfId="3" applyFont="1" applyBorder="1" applyAlignment="1">
      <alignment vertical="top"/>
    </xf>
    <xf numFmtId="0" fontId="13" fillId="0" borderId="22" xfId="0" applyFont="1" applyBorder="1" applyAlignment="1">
      <alignment horizontal="left" vertical="top"/>
    </xf>
    <xf numFmtId="43" fontId="13" fillId="0" borderId="23" xfId="2" applyFont="1" applyBorder="1" applyAlignment="1">
      <alignment horizontal="right" vertical="top"/>
    </xf>
    <xf numFmtId="43" fontId="13" fillId="0" borderId="23" xfId="2" applyFont="1" applyBorder="1" applyAlignment="1">
      <alignment vertical="top"/>
    </xf>
    <xf numFmtId="9" fontId="13" fillId="0" borderId="24" xfId="3" applyFont="1" applyBorder="1" applyAlignment="1">
      <alignment vertical="top"/>
    </xf>
    <xf numFmtId="0" fontId="12" fillId="0" borderId="25" xfId="0" applyFont="1" applyBorder="1" applyAlignment="1">
      <alignment horizontal="left" vertical="top"/>
    </xf>
    <xf numFmtId="43" fontId="12" fillId="0" borderId="26" xfId="2" applyFont="1" applyBorder="1" applyAlignment="1">
      <alignment horizontal="right" vertical="top"/>
    </xf>
    <xf numFmtId="43" fontId="12" fillId="0" borderId="26" xfId="2" applyFont="1" applyBorder="1" applyAlignment="1">
      <alignment vertical="top"/>
    </xf>
    <xf numFmtId="9" fontId="12" fillId="0" borderId="27" xfId="3" applyFont="1" applyBorder="1" applyAlignment="1">
      <alignment vertical="top"/>
    </xf>
    <xf numFmtId="0" fontId="13" fillId="0" borderId="28" xfId="0" applyFont="1" applyBorder="1" applyAlignment="1">
      <alignment horizontal="left" vertical="top"/>
    </xf>
    <xf numFmtId="43" fontId="13" fillId="0" borderId="29" xfId="2" applyFont="1" applyBorder="1" applyAlignment="1">
      <alignment horizontal="right" vertical="top"/>
    </xf>
    <xf numFmtId="43" fontId="13" fillId="0" borderId="29" xfId="2" applyFont="1" applyBorder="1" applyAlignment="1">
      <alignment vertical="top"/>
    </xf>
    <xf numFmtId="9" fontId="13" fillId="0" borderId="30" xfId="3" applyFont="1" applyBorder="1" applyAlignment="1">
      <alignment vertical="top"/>
    </xf>
    <xf numFmtId="0" fontId="13" fillId="0" borderId="31" xfId="0" applyFont="1" applyBorder="1" applyAlignment="1">
      <alignment horizontal="left" vertical="top"/>
    </xf>
    <xf numFmtId="43" fontId="13" fillId="0" borderId="32" xfId="2" applyFont="1" applyBorder="1" applyAlignment="1">
      <alignment horizontal="right" vertical="top"/>
    </xf>
    <xf numFmtId="43" fontId="13" fillId="0" borderId="33" xfId="2" applyFont="1" applyBorder="1" applyAlignment="1">
      <alignment vertical="top"/>
    </xf>
    <xf numFmtId="9" fontId="13" fillId="0" borderId="34" xfId="3" applyFont="1" applyBorder="1" applyAlignment="1">
      <alignment vertical="top"/>
    </xf>
    <xf numFmtId="43" fontId="13" fillId="0" borderId="35" xfId="2" applyFont="1" applyBorder="1" applyAlignment="1">
      <alignment vertical="top"/>
    </xf>
    <xf numFmtId="9" fontId="13" fillId="0" borderId="36" xfId="3" applyFont="1" applyBorder="1" applyAlignment="1">
      <alignment vertical="top"/>
    </xf>
    <xf numFmtId="43" fontId="13" fillId="0" borderId="1" xfId="2" applyFont="1" applyFill="1" applyBorder="1" applyAlignment="1">
      <alignment horizontal="right" vertical="top"/>
    </xf>
    <xf numFmtId="43" fontId="0" fillId="0" borderId="1" xfId="2" applyFont="1" applyBorder="1" applyAlignment="1">
      <alignment vertical="top"/>
    </xf>
    <xf numFmtId="43" fontId="0" fillId="0" borderId="23" xfId="2" applyFont="1" applyBorder="1" applyAlignment="1">
      <alignment vertical="top"/>
    </xf>
    <xf numFmtId="43" fontId="14" fillId="0" borderId="37" xfId="2" applyFont="1" applyBorder="1" applyAlignment="1">
      <alignment vertical="top"/>
    </xf>
    <xf numFmtId="165" fontId="0" fillId="0" borderId="0" xfId="0" applyNumberFormat="1" applyAlignment="1">
      <alignment vertical="top"/>
    </xf>
    <xf numFmtId="0" fontId="13" fillId="0" borderId="2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43" fontId="12" fillId="2" borderId="1" xfId="2" applyFont="1" applyFill="1" applyBorder="1" applyAlignment="1">
      <alignment horizontal="right" vertical="top"/>
    </xf>
    <xf numFmtId="0" fontId="13" fillId="0" borderId="21" xfId="3" applyNumberFormat="1" applyFont="1" applyBorder="1" applyAlignment="1">
      <alignment vertical="top"/>
    </xf>
    <xf numFmtId="0" fontId="12" fillId="2" borderId="37" xfId="0" applyFont="1" applyFill="1" applyBorder="1" applyAlignment="1">
      <alignment vertical="top"/>
    </xf>
    <xf numFmtId="4" fontId="12" fillId="2" borderId="37" xfId="0" applyNumberFormat="1" applyFont="1" applyFill="1" applyBorder="1" applyAlignment="1">
      <alignment vertical="top"/>
    </xf>
    <xf numFmtId="9" fontId="12" fillId="2" borderId="37" xfId="3" applyFont="1" applyFill="1" applyBorder="1" applyAlignment="1">
      <alignment vertical="top"/>
    </xf>
    <xf numFmtId="0" fontId="13" fillId="0" borderId="0" xfId="0" applyFont="1" applyAlignment="1">
      <alignment vertical="top"/>
    </xf>
    <xf numFmtId="165" fontId="13" fillId="0" borderId="0" xfId="0" applyNumberFormat="1" applyFont="1" applyAlignment="1">
      <alignment vertical="top"/>
    </xf>
    <xf numFmtId="43" fontId="13" fillId="0" borderId="0" xfId="2" applyFont="1" applyAlignment="1">
      <alignment horizontal="right" vertical="top"/>
    </xf>
    <xf numFmtId="43" fontId="13" fillId="0" borderId="0" xfId="2" applyFont="1" applyAlignment="1">
      <alignment vertical="top"/>
    </xf>
    <xf numFmtId="9" fontId="13" fillId="0" borderId="0" xfId="3" applyFont="1" applyAlignment="1">
      <alignment vertical="top"/>
    </xf>
    <xf numFmtId="4" fontId="7" fillId="0" borderId="0" xfId="0" applyNumberFormat="1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4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0" fillId="0" borderId="0" xfId="0" applyAlignment="1">
      <alignment horizontal="right" vertical="top"/>
    </xf>
    <xf numFmtId="0" fontId="18" fillId="0" borderId="26" xfId="0" applyFont="1" applyBorder="1" applyAlignment="1">
      <alignment horizontal="center" vertical="top" wrapText="1" readingOrder="1"/>
    </xf>
    <xf numFmtId="0" fontId="19" fillId="0" borderId="18" xfId="0" applyFont="1" applyBorder="1" applyAlignment="1">
      <alignment horizontal="right" vertical="top"/>
    </xf>
    <xf numFmtId="0" fontId="19" fillId="0" borderId="1" xfId="0" applyFont="1" applyBorder="1" applyAlignment="1">
      <alignment horizontal="right" vertical="top"/>
    </xf>
    <xf numFmtId="0" fontId="15" fillId="0" borderId="1" xfId="0" applyFont="1" applyBorder="1" applyAlignment="1">
      <alignment horizontal="right" vertical="top"/>
    </xf>
    <xf numFmtId="0" fontId="15" fillId="0" borderId="23" xfId="0" applyFont="1" applyBorder="1" applyAlignment="1">
      <alignment horizontal="right" vertical="top"/>
    </xf>
    <xf numFmtId="0" fontId="19" fillId="2" borderId="26" xfId="0" applyFont="1" applyFill="1" applyBorder="1" applyAlignment="1">
      <alignment horizontal="right" vertical="top"/>
    </xf>
    <xf numFmtId="0" fontId="15" fillId="0" borderId="29" xfId="0" applyFont="1" applyBorder="1" applyAlignment="1">
      <alignment horizontal="right" vertical="top"/>
    </xf>
    <xf numFmtId="43" fontId="14" fillId="0" borderId="0" xfId="2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9" fillId="0" borderId="37" xfId="0" applyFont="1" applyBorder="1" applyAlignment="1" applyProtection="1">
      <alignment horizontal="left" vertical="top" wrapText="1" readingOrder="1"/>
      <protection locked="0"/>
    </xf>
    <xf numFmtId="43" fontId="14" fillId="0" borderId="37" xfId="2" applyFont="1" applyBorder="1" applyAlignment="1">
      <alignment horizontal="right" vertical="top"/>
    </xf>
    <xf numFmtId="0" fontId="19" fillId="0" borderId="1" xfId="0" applyFont="1" applyBorder="1" applyAlignment="1" applyProtection="1">
      <alignment horizontal="left" vertical="top" wrapText="1" readingOrder="1"/>
      <protection locked="0"/>
    </xf>
    <xf numFmtId="43" fontId="14" fillId="0" borderId="1" xfId="2" applyFont="1" applyBorder="1" applyAlignment="1">
      <alignment horizontal="right" vertical="top"/>
    </xf>
    <xf numFmtId="0" fontId="14" fillId="0" borderId="1" xfId="0" applyFont="1" applyBorder="1" applyAlignment="1">
      <alignment horizontal="right" vertical="top"/>
    </xf>
    <xf numFmtId="165" fontId="14" fillId="0" borderId="1" xfId="0" applyNumberFormat="1" applyFont="1" applyBorder="1" applyAlignment="1">
      <alignment vertical="top"/>
    </xf>
    <xf numFmtId="0" fontId="20" fillId="0" borderId="1" xfId="0" applyFont="1" applyBorder="1" applyAlignment="1">
      <alignment horizontal="left" vertical="top"/>
    </xf>
    <xf numFmtId="0" fontId="14" fillId="2" borderId="1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43" fontId="14" fillId="0" borderId="0" xfId="2" applyFont="1" applyBorder="1" applyAlignment="1">
      <alignment horizontal="right" vertical="top"/>
    </xf>
    <xf numFmtId="0" fontId="14" fillId="0" borderId="1" xfId="0" applyFont="1" applyBorder="1" applyAlignment="1">
      <alignment vertical="top"/>
    </xf>
    <xf numFmtId="43" fontId="14" fillId="0" borderId="38" xfId="2" applyFont="1" applyBorder="1" applyAlignment="1">
      <alignment horizontal="right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4" fillId="0" borderId="39" xfId="0" applyFont="1" applyBorder="1" applyAlignment="1">
      <alignment vertical="top"/>
    </xf>
    <xf numFmtId="43" fontId="14" fillId="0" borderId="23" xfId="2" applyFont="1" applyBorder="1" applyAlignment="1">
      <alignment horizontal="right" vertical="top"/>
    </xf>
    <xf numFmtId="0" fontId="14" fillId="2" borderId="37" xfId="0" applyFont="1" applyFill="1" applyBorder="1" applyAlignment="1">
      <alignment horizontal="left" vertical="top"/>
    </xf>
    <xf numFmtId="43" fontId="14" fillId="2" borderId="12" xfId="2" applyFont="1" applyFill="1" applyBorder="1" applyAlignment="1">
      <alignment horizontal="right" vertical="top"/>
    </xf>
    <xf numFmtId="0" fontId="14" fillId="0" borderId="0" xfId="0" applyFont="1" applyAlignment="1">
      <alignment horizontal="left" vertical="top"/>
    </xf>
    <xf numFmtId="0" fontId="20" fillId="0" borderId="38" xfId="0" applyFont="1" applyBorder="1" applyAlignment="1">
      <alignment horizontal="left" vertical="top"/>
    </xf>
    <xf numFmtId="4" fontId="19" fillId="0" borderId="26" xfId="0" applyNumberFormat="1" applyFont="1" applyBorder="1" applyAlignment="1">
      <alignment horizontal="right" vertical="top"/>
    </xf>
    <xf numFmtId="0" fontId="19" fillId="2" borderId="1" xfId="0" applyFont="1" applyFill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43" fontId="12" fillId="2" borderId="14" xfId="2" applyFont="1" applyFill="1" applyBorder="1" applyAlignment="1">
      <alignment horizontal="center" vertical="center" wrapText="1"/>
    </xf>
    <xf numFmtId="43" fontId="12" fillId="2" borderId="16" xfId="2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9" fillId="0" borderId="17" xfId="0" applyFont="1" applyBorder="1" applyAlignment="1">
      <alignment horizontal="left" vertical="top"/>
    </xf>
    <xf numFmtId="0" fontId="19" fillId="0" borderId="18" xfId="0" applyFont="1" applyBorder="1" applyAlignment="1">
      <alignment horizontal="left" vertical="top"/>
    </xf>
    <xf numFmtId="0" fontId="19" fillId="0" borderId="18" xfId="0" applyFont="1" applyBorder="1" applyAlignment="1">
      <alignment horizontal="right" vertical="top"/>
    </xf>
    <xf numFmtId="0" fontId="19" fillId="0" borderId="19" xfId="0" applyFont="1" applyBorder="1" applyAlignment="1">
      <alignment horizontal="right" vertical="top"/>
    </xf>
    <xf numFmtId="0" fontId="19" fillId="0" borderId="20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right" vertical="top"/>
    </xf>
    <xf numFmtId="0" fontId="19" fillId="0" borderId="21" xfId="0" applyFont="1" applyBorder="1" applyAlignment="1">
      <alignment horizontal="right" vertical="top"/>
    </xf>
    <xf numFmtId="0" fontId="15" fillId="0" borderId="0" xfId="0" applyFont="1" applyAlignment="1">
      <alignment horizontal="left" vertical="top" wrapText="1" readingOrder="1"/>
    </xf>
    <xf numFmtId="0" fontId="16" fillId="0" borderId="2" xfId="0" applyFont="1" applyBorder="1" applyAlignment="1">
      <alignment horizontal="center" vertical="top" wrapText="1" readingOrder="1"/>
    </xf>
    <xf numFmtId="0" fontId="16" fillId="0" borderId="3" xfId="0" applyFont="1" applyBorder="1" applyAlignment="1">
      <alignment horizontal="center" vertical="top" wrapText="1" readingOrder="1"/>
    </xf>
    <xf numFmtId="0" fontId="16" fillId="0" borderId="4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6" fillId="0" borderId="9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8" fillId="0" borderId="25" xfId="0" applyFont="1" applyBorder="1" applyAlignment="1">
      <alignment horizontal="left" vertical="top" wrapText="1" readingOrder="1"/>
    </xf>
    <xf numFmtId="0" fontId="18" fillId="0" borderId="26" xfId="0" applyFont="1" applyBorder="1" applyAlignment="1">
      <alignment horizontal="left" vertical="top" wrapText="1" readingOrder="1"/>
    </xf>
    <xf numFmtId="0" fontId="18" fillId="0" borderId="26" xfId="0" applyFont="1" applyBorder="1" applyAlignment="1">
      <alignment horizontal="center" vertical="top" wrapText="1" readingOrder="1"/>
    </xf>
    <xf numFmtId="0" fontId="18" fillId="0" borderId="27" xfId="0" applyFont="1" applyBorder="1" applyAlignment="1">
      <alignment horizontal="center" vertical="top" wrapText="1" readingOrder="1"/>
    </xf>
    <xf numFmtId="0" fontId="15" fillId="0" borderId="20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right" vertical="top"/>
    </xf>
    <xf numFmtId="0" fontId="15" fillId="0" borderId="21" xfId="0" applyFont="1" applyBorder="1" applyAlignment="1">
      <alignment horizontal="right" vertical="top"/>
    </xf>
    <xf numFmtId="0" fontId="15" fillId="0" borderId="22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top"/>
    </xf>
    <xf numFmtId="0" fontId="15" fillId="0" borderId="23" xfId="0" applyFont="1" applyBorder="1" applyAlignment="1">
      <alignment horizontal="right" vertical="top"/>
    </xf>
    <xf numFmtId="0" fontId="15" fillId="0" borderId="24" xfId="0" applyFont="1" applyBorder="1" applyAlignment="1">
      <alignment horizontal="right" vertical="top"/>
    </xf>
    <xf numFmtId="0" fontId="19" fillId="2" borderId="25" xfId="0" applyFont="1" applyFill="1" applyBorder="1" applyAlignment="1">
      <alignment horizontal="left" vertical="top"/>
    </xf>
    <xf numFmtId="0" fontId="19" fillId="2" borderId="26" xfId="0" applyFont="1" applyFill="1" applyBorder="1" applyAlignment="1">
      <alignment horizontal="left" vertical="top"/>
    </xf>
    <xf numFmtId="0" fontId="19" fillId="2" borderId="26" xfId="0" applyFont="1" applyFill="1" applyBorder="1" applyAlignment="1">
      <alignment horizontal="right" vertical="top"/>
    </xf>
    <xf numFmtId="0" fontId="19" fillId="2" borderId="27" xfId="0" applyFont="1" applyFill="1" applyBorder="1" applyAlignment="1">
      <alignment horizontal="right" vertical="top"/>
    </xf>
    <xf numFmtId="0" fontId="15" fillId="0" borderId="28" xfId="0" applyFont="1" applyBorder="1" applyAlignment="1">
      <alignment horizontal="left" vertical="top"/>
    </xf>
    <xf numFmtId="0" fontId="15" fillId="0" borderId="29" xfId="0" applyFont="1" applyBorder="1" applyAlignment="1">
      <alignment horizontal="left" vertical="top"/>
    </xf>
    <xf numFmtId="0" fontId="15" fillId="0" borderId="29" xfId="0" applyFont="1" applyBorder="1" applyAlignment="1">
      <alignment horizontal="right" vertical="top"/>
    </xf>
    <xf numFmtId="0" fontId="15" fillId="0" borderId="30" xfId="0" applyFont="1" applyBorder="1" applyAlignment="1">
      <alignment horizontal="right" vertical="top"/>
    </xf>
    <xf numFmtId="4" fontId="15" fillId="0" borderId="1" xfId="0" applyNumberFormat="1" applyFont="1" applyBorder="1" applyAlignment="1">
      <alignment horizontal="right" vertical="top"/>
    </xf>
    <xf numFmtId="4" fontId="19" fillId="0" borderId="1" xfId="0" applyNumberFormat="1" applyFont="1" applyBorder="1" applyAlignment="1">
      <alignment horizontal="right" vertical="top"/>
    </xf>
    <xf numFmtId="0" fontId="19" fillId="2" borderId="1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right" vertical="top"/>
    </xf>
    <xf numFmtId="4" fontId="19" fillId="2" borderId="1" xfId="0" applyNumberFormat="1" applyFont="1" applyFill="1" applyBorder="1" applyAlignment="1">
      <alignment horizontal="right" vertical="top"/>
    </xf>
    <xf numFmtId="167" fontId="21" fillId="0" borderId="0" xfId="0" applyNumberFormat="1" applyFont="1" applyAlignment="1">
      <alignment horizontal="left" vertical="top"/>
    </xf>
    <xf numFmtId="3" fontId="21" fillId="0" borderId="0" xfId="0" applyNumberFormat="1" applyFont="1" applyAlignment="1">
      <alignment horizontal="right" vertical="top"/>
    </xf>
    <xf numFmtId="0" fontId="14" fillId="0" borderId="25" xfId="0" applyFont="1" applyBorder="1" applyAlignment="1">
      <alignment horizontal="right" vertical="top" wrapText="1" readingOrder="1"/>
    </xf>
    <xf numFmtId="0" fontId="14" fillId="0" borderId="26" xfId="0" applyFont="1" applyBorder="1" applyAlignment="1">
      <alignment horizontal="right" vertical="top" wrapText="1" readingOrder="1"/>
    </xf>
    <xf numFmtId="4" fontId="19" fillId="0" borderId="26" xfId="0" applyNumberFormat="1" applyFont="1" applyBorder="1" applyAlignment="1">
      <alignment horizontal="right" vertical="top"/>
    </xf>
    <xf numFmtId="4" fontId="19" fillId="0" borderId="27" xfId="0" applyNumberFormat="1" applyFont="1" applyBorder="1" applyAlignment="1">
      <alignment horizontal="right" vertical="top"/>
    </xf>
  </cellXfs>
  <cellStyles count="4">
    <cellStyle name="Millares" xfId="2" builtinId="3"/>
    <cellStyle name="Millares [0]" xfId="1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47625</xdr:rowOff>
    </xdr:from>
    <xdr:to>
      <xdr:col>2</xdr:col>
      <xdr:colOff>0</xdr:colOff>
      <xdr:row>6</xdr:row>
      <xdr:rowOff>0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1485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</xdr:row>
      <xdr:rowOff>19050</xdr:rowOff>
    </xdr:from>
    <xdr:to>
      <xdr:col>2</xdr:col>
      <xdr:colOff>0</xdr:colOff>
      <xdr:row>5</xdr:row>
      <xdr:rowOff>152400</xdr:rowOff>
    </xdr:to>
    <xdr:pic>
      <xdr:nvPicPr>
        <xdr:cNvPr id="3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876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</xdr:row>
      <xdr:rowOff>19050</xdr:rowOff>
    </xdr:from>
    <xdr:to>
      <xdr:col>2</xdr:col>
      <xdr:colOff>0</xdr:colOff>
      <xdr:row>5</xdr:row>
      <xdr:rowOff>152400</xdr:rowOff>
    </xdr:to>
    <xdr:pic>
      <xdr:nvPicPr>
        <xdr:cNvPr id="4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876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0</xdr:colOff>
      <xdr:row>7</xdr:row>
      <xdr:rowOff>133350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23850"/>
          <a:ext cx="11430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%20ENERO%202023\DICIEMBRE%20DE%202022\CGR%20OCT.%20A%20DIC.%20DE%202022\CGR%20A&#209;O%202022%20PERSONAL%20Y%20COSTOS%20LOT.%20HUILA\INFORME%20CHIP%20C.G.N.%20PERSONAL_Y_COSTOS_CONTRATOS%20ENERO%20A%20DICIEMBRE%20DE%202022%20-%20LOTERIA%20DEL%20HUI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%20SEPT.%20DE%202022\AGOSTO%20DE%202022\BALANCE%20PRUEBA%20PARA%20AFECTACION%20PPTAL.%20MESES%20DE%20JUL.%20Y%20AGO.%20DE%202022%20POR%20ADIC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MARZO%202023%20LOT.%20HUILA/BALANCE%20DE%20PRUEBA%20A%20MARZO%20DE%202023%20-%20PARA%20AJUSTE%20A%20PPTO.%20ENE.%20A%20MAR.%202023%20LOT.%20HUI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1">
          <cell r="O21">
            <v>379155037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Hoja2"/>
    </sheetNames>
    <sheetDataSet>
      <sheetData sheetId="0"/>
      <sheetData sheetId="1">
        <row r="22">
          <cell r="A22" t="str">
            <v>12050201</v>
          </cell>
        </row>
        <row r="23">
          <cell r="A23" t="str">
            <v>1208010030101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Hoja2"/>
    </sheetNames>
    <sheetDataSet>
      <sheetData sheetId="0"/>
      <sheetData sheetId="1">
        <row r="66">
          <cell r="D66" t="str">
            <v>2450208001</v>
          </cell>
        </row>
      </sheetData>
      <sheetData sheetId="2">
        <row r="110">
          <cell r="N110" t="str">
            <v>360.000.000,00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1"/>
  <sheetViews>
    <sheetView topLeftCell="A160" workbookViewId="0">
      <selection activeCell="D203" sqref="D203"/>
    </sheetView>
  </sheetViews>
  <sheetFormatPr baseColWidth="10" defaultColWidth="9.140625" defaultRowHeight="12.75" x14ac:dyDescent="0.2"/>
  <cols>
    <col min="1" max="1" width="9.140625" style="6"/>
    <col min="2" max="2" width="9.5703125" style="15" customWidth="1"/>
    <col min="3" max="8" width="19" style="16" customWidth="1"/>
    <col min="9" max="9" width="5.28515625" style="6" customWidth="1"/>
    <col min="10" max="10" width="21" style="16" customWidth="1"/>
    <col min="11" max="11" width="20.7109375" style="16" customWidth="1"/>
    <col min="12" max="12" width="28.140625" style="16" customWidth="1"/>
    <col min="13" max="13" width="20.85546875" style="16" customWidth="1"/>
    <col min="14" max="14" width="23.28515625" style="16" customWidth="1"/>
    <col min="15" max="15" width="19.42578125" style="16" customWidth="1"/>
    <col min="16" max="16" width="16.42578125" style="6" customWidth="1"/>
    <col min="17" max="17" width="17" style="6" customWidth="1"/>
    <col min="18" max="18" width="17.28515625" style="6" customWidth="1"/>
    <col min="19" max="19" width="17.5703125" style="16" customWidth="1"/>
    <col min="20" max="20" width="16.42578125" style="6" customWidth="1"/>
    <col min="21" max="21" width="17" style="6" customWidth="1"/>
    <col min="22" max="22" width="17.42578125" style="6" customWidth="1"/>
    <col min="23" max="16384" width="9.140625" style="6"/>
  </cols>
  <sheetData>
    <row r="1" spans="1:22" x14ac:dyDescent="0.2">
      <c r="A1" s="3" t="s">
        <v>168</v>
      </c>
      <c r="B1" s="4" t="s">
        <v>169</v>
      </c>
      <c r="C1" s="20">
        <v>10103</v>
      </c>
      <c r="D1" s="20">
        <v>2023</v>
      </c>
      <c r="E1" s="20" t="s">
        <v>170</v>
      </c>
      <c r="F1" s="20"/>
      <c r="G1" s="20"/>
      <c r="H1" s="20"/>
      <c r="I1" s="5"/>
    </row>
    <row r="2" spans="1:22" s="8" customFormat="1" x14ac:dyDescent="0.2">
      <c r="A2" s="23" t="s">
        <v>140</v>
      </c>
      <c r="B2" s="24">
        <v>1</v>
      </c>
      <c r="C2" s="53">
        <v>7049558492</v>
      </c>
      <c r="D2" s="53">
        <f>+D3+D7+D35</f>
        <v>6616930869</v>
      </c>
      <c r="E2" s="53">
        <f>+E3+E7+E13+E35</f>
        <v>6403354075</v>
      </c>
      <c r="F2" s="53">
        <f>+F3+F7+F13+F35</f>
        <v>7263135286</v>
      </c>
      <c r="G2" s="53">
        <f>+G3+G7+G13+G35</f>
        <v>3787557727</v>
      </c>
      <c r="H2" s="53">
        <f>+H3+H7+H13+H35</f>
        <v>3475577559</v>
      </c>
      <c r="I2" s="7"/>
      <c r="J2" s="17">
        <v>7049558492</v>
      </c>
      <c r="K2" s="17">
        <v>6638483554</v>
      </c>
      <c r="L2" s="17">
        <v>6424906760</v>
      </c>
      <c r="M2" s="17">
        <v>7263135286</v>
      </c>
      <c r="N2" s="17">
        <v>3787557727</v>
      </c>
      <c r="O2" s="17">
        <v>3475577559</v>
      </c>
      <c r="P2" s="21">
        <f>+J2</f>
        <v>7049558492</v>
      </c>
      <c r="Q2" s="21">
        <f>+K2</f>
        <v>6638483554</v>
      </c>
      <c r="R2" s="21">
        <f>+L2</f>
        <v>6424906760</v>
      </c>
      <c r="S2" s="17">
        <f t="shared" ref="S2:U2" si="0">+M2</f>
        <v>7263135286</v>
      </c>
      <c r="T2" s="21">
        <f t="shared" si="0"/>
        <v>3787557727</v>
      </c>
      <c r="U2" s="21">
        <f t="shared" si="0"/>
        <v>3475577559</v>
      </c>
      <c r="V2" s="21">
        <f>+T2+U2</f>
        <v>7263135286</v>
      </c>
    </row>
    <row r="3" spans="1:22" x14ac:dyDescent="0.2">
      <c r="A3" s="1" t="s">
        <v>140</v>
      </c>
      <c r="B3" s="2" t="s">
        <v>1</v>
      </c>
      <c r="C3" s="54">
        <v>3019626381</v>
      </c>
      <c r="D3" s="54">
        <v>3365387579</v>
      </c>
      <c r="E3" s="54">
        <v>2858760980</v>
      </c>
      <c r="F3" s="55">
        <f>+F4</f>
        <v>3526252980</v>
      </c>
      <c r="G3" s="54">
        <f>+G4</f>
        <v>3526252980</v>
      </c>
      <c r="H3" s="54">
        <v>0</v>
      </c>
      <c r="I3" s="9"/>
      <c r="J3" s="16">
        <f>+Hoja2!C10</f>
        <v>3019626379.9500003</v>
      </c>
      <c r="P3" s="22">
        <f>+J51</f>
        <v>5673268252</v>
      </c>
      <c r="Q3" s="22">
        <f>+K51</f>
        <v>3953062883</v>
      </c>
      <c r="R3" s="22">
        <f>+L51</f>
        <v>4042773437</v>
      </c>
      <c r="S3" s="16">
        <f t="shared" ref="S3:U3" si="1">+M51</f>
        <v>5762978804</v>
      </c>
      <c r="T3" s="22">
        <f t="shared" si="1"/>
        <v>4762978804</v>
      </c>
      <c r="U3" s="22">
        <f t="shared" si="1"/>
        <v>0</v>
      </c>
      <c r="V3" s="22">
        <f>+T3+U3</f>
        <v>4762978804</v>
      </c>
    </row>
    <row r="4" spans="1:22" x14ac:dyDescent="0.2">
      <c r="A4" s="1" t="s">
        <v>140</v>
      </c>
      <c r="B4" s="2" t="s">
        <v>2</v>
      </c>
      <c r="C4" s="54">
        <v>3019626381</v>
      </c>
      <c r="D4" s="54">
        <v>3365387579</v>
      </c>
      <c r="E4" s="54">
        <v>2858760980</v>
      </c>
      <c r="F4" s="55">
        <f>+F5+F6</f>
        <v>3526252980</v>
      </c>
      <c r="G4" s="54">
        <f>+G5+G6</f>
        <v>3526252980</v>
      </c>
      <c r="H4" s="54">
        <f>+H5+H6</f>
        <v>0</v>
      </c>
      <c r="I4" s="9"/>
      <c r="J4" s="18">
        <f>+C3</f>
        <v>3019626381</v>
      </c>
      <c r="P4" s="22">
        <f>+J102</f>
        <v>1376290240</v>
      </c>
      <c r="Q4" s="22">
        <f>+K102</f>
        <v>357433565</v>
      </c>
      <c r="R4" s="22">
        <f>+L102</f>
        <v>357433565</v>
      </c>
      <c r="S4" s="16">
        <f t="shared" ref="S4:U4" si="2">+M102</f>
        <v>1376290242</v>
      </c>
      <c r="T4" s="22">
        <f t="shared" si="2"/>
        <v>0</v>
      </c>
      <c r="U4" s="22">
        <f t="shared" si="2"/>
        <v>1376290242</v>
      </c>
    </row>
    <row r="5" spans="1:22" x14ac:dyDescent="0.2">
      <c r="A5" s="1" t="s">
        <v>140</v>
      </c>
      <c r="B5" s="2" t="s">
        <v>3</v>
      </c>
      <c r="C5" s="54">
        <v>147318312</v>
      </c>
      <c r="D5" s="54">
        <v>1938385197</v>
      </c>
      <c r="E5" s="54">
        <v>1880146280</v>
      </c>
      <c r="F5" s="54">
        <f t="shared" ref="F5:F50" si="3">+C5+D5-E5</f>
        <v>205557229</v>
      </c>
      <c r="G5" s="54">
        <f t="shared" ref="G5:G12" si="4">F5</f>
        <v>205557229</v>
      </c>
      <c r="H5" s="54">
        <v>0</v>
      </c>
      <c r="I5" s="9"/>
      <c r="J5" s="64">
        <f>+J3-J4</f>
        <v>-1.0499997138977051</v>
      </c>
      <c r="P5" s="22">
        <f>+J113</f>
        <v>0</v>
      </c>
      <c r="Q5" s="22">
        <f>+K113</f>
        <v>1072422000</v>
      </c>
      <c r="R5" s="22">
        <f>+L113</f>
        <v>4371727225</v>
      </c>
      <c r="S5" s="16">
        <f t="shared" ref="S5:U5" si="5">+M113</f>
        <v>3299305225</v>
      </c>
      <c r="T5" s="22">
        <f t="shared" si="5"/>
        <v>0</v>
      </c>
      <c r="U5" s="22">
        <f t="shared" si="5"/>
        <v>3297888154</v>
      </c>
    </row>
    <row r="6" spans="1:22" x14ac:dyDescent="0.2">
      <c r="A6" s="1" t="s">
        <v>140</v>
      </c>
      <c r="B6" s="2" t="s">
        <v>4</v>
      </c>
      <c r="C6" s="54">
        <v>2872308069</v>
      </c>
      <c r="D6" s="54">
        <v>1427002382</v>
      </c>
      <c r="E6" s="54">
        <v>978614700</v>
      </c>
      <c r="F6" s="55">
        <f t="shared" si="3"/>
        <v>3320695751</v>
      </c>
      <c r="G6" s="54">
        <f t="shared" si="4"/>
        <v>3320695751</v>
      </c>
      <c r="H6" s="54">
        <v>0</v>
      </c>
      <c r="I6" s="9"/>
      <c r="J6" s="18"/>
      <c r="P6" s="22">
        <f>+J127</f>
        <v>0</v>
      </c>
      <c r="Q6" s="22">
        <f>+K127</f>
        <v>4592317198</v>
      </c>
      <c r="R6" s="22">
        <f>+L127</f>
        <v>1416878213</v>
      </c>
      <c r="S6" s="16">
        <f t="shared" ref="S6:U6" si="6">+M127</f>
        <v>3175438985</v>
      </c>
      <c r="T6" s="22">
        <f t="shared" si="6"/>
        <v>0</v>
      </c>
      <c r="U6" s="22">
        <f t="shared" si="6"/>
        <v>3175438985</v>
      </c>
    </row>
    <row r="7" spans="1:22" x14ac:dyDescent="0.2">
      <c r="A7" s="1" t="s">
        <v>140</v>
      </c>
      <c r="B7" s="2" t="s">
        <v>5</v>
      </c>
      <c r="C7" s="54">
        <v>291925156</v>
      </c>
      <c r="D7" s="54">
        <v>3227502750</v>
      </c>
      <c r="E7" s="54">
        <v>3258123159</v>
      </c>
      <c r="F7" s="54">
        <f>+F8+F10</f>
        <v>261304747</v>
      </c>
      <c r="G7" s="54">
        <f>+G8+G10</f>
        <v>261304747</v>
      </c>
      <c r="H7" s="54">
        <f>+H8+H10</f>
        <v>0</v>
      </c>
      <c r="I7" s="9"/>
      <c r="J7" s="18">
        <f>+Hoja2!C29</f>
        <v>291925156.50999999</v>
      </c>
      <c r="P7" s="22">
        <f>+P2-P3-P4</f>
        <v>0</v>
      </c>
      <c r="S7" s="16">
        <f>+S2-S3-S4</f>
        <v>123866240</v>
      </c>
    </row>
    <row r="8" spans="1:22" x14ac:dyDescent="0.2">
      <c r="A8" s="1" t="s">
        <v>140</v>
      </c>
      <c r="B8" s="2" t="s">
        <v>6</v>
      </c>
      <c r="C8" s="54">
        <v>1696012</v>
      </c>
      <c r="D8" s="54">
        <v>0</v>
      </c>
      <c r="E8" s="54">
        <v>0</v>
      </c>
      <c r="F8" s="54">
        <f>+C8+D8-E8</f>
        <v>1696012</v>
      </c>
      <c r="G8" s="54">
        <f>F8</f>
        <v>1696012</v>
      </c>
      <c r="H8" s="54">
        <v>0</v>
      </c>
      <c r="I8" s="9"/>
      <c r="J8" s="18">
        <f>+C7</f>
        <v>291925156</v>
      </c>
      <c r="S8" s="16">
        <f>+S5-S6</f>
        <v>123866240</v>
      </c>
    </row>
    <row r="9" spans="1:22" x14ac:dyDescent="0.2">
      <c r="A9" s="1" t="s">
        <v>140</v>
      </c>
      <c r="B9" s="2" t="s">
        <v>146</v>
      </c>
      <c r="C9" s="54">
        <v>1696012</v>
      </c>
      <c r="D9" s="54">
        <v>0</v>
      </c>
      <c r="E9" s="54">
        <v>0</v>
      </c>
      <c r="F9" s="54">
        <f>+C9+D9-E9</f>
        <v>1696012</v>
      </c>
      <c r="G9" s="54">
        <f>F9</f>
        <v>1696012</v>
      </c>
      <c r="H9" s="54">
        <v>0</v>
      </c>
      <c r="I9" s="9"/>
      <c r="J9" s="64">
        <f>+J7-J8</f>
        <v>0.50999999046325684</v>
      </c>
      <c r="S9" s="16">
        <v>129530124</v>
      </c>
    </row>
    <row r="10" spans="1:22" x14ac:dyDescent="0.2">
      <c r="A10" s="1" t="s">
        <v>140</v>
      </c>
      <c r="B10" s="2" t="s">
        <v>7</v>
      </c>
      <c r="C10" s="54">
        <v>290229144</v>
      </c>
      <c r="D10" s="54">
        <v>3227502750</v>
      </c>
      <c r="E10" s="54">
        <v>3258123159</v>
      </c>
      <c r="F10" s="54">
        <f>+F11+F12</f>
        <v>259608735</v>
      </c>
      <c r="G10" s="54">
        <f>+G11+G12</f>
        <v>259608735</v>
      </c>
      <c r="H10" s="54">
        <f>+H11+H12</f>
        <v>0</v>
      </c>
      <c r="I10" s="5"/>
      <c r="S10" s="16">
        <f>+S8-S9</f>
        <v>-5663884</v>
      </c>
    </row>
    <row r="11" spans="1:22" x14ac:dyDescent="0.2">
      <c r="A11" s="1" t="s">
        <v>140</v>
      </c>
      <c r="B11" s="2" t="s">
        <v>8</v>
      </c>
      <c r="C11" s="54">
        <v>288092433</v>
      </c>
      <c r="D11" s="54">
        <v>3224100750</v>
      </c>
      <c r="E11" s="54">
        <v>3254721159</v>
      </c>
      <c r="F11" s="54">
        <f t="shared" si="3"/>
        <v>257472024</v>
      </c>
      <c r="G11" s="54">
        <f t="shared" si="4"/>
        <v>257472024</v>
      </c>
      <c r="H11" s="54">
        <v>0</v>
      </c>
      <c r="I11" s="5"/>
    </row>
    <row r="12" spans="1:22" x14ac:dyDescent="0.2">
      <c r="A12" s="1" t="s">
        <v>140</v>
      </c>
      <c r="B12" s="2" t="s">
        <v>9</v>
      </c>
      <c r="C12" s="54">
        <v>2136711</v>
      </c>
      <c r="D12" s="54">
        <v>3402000</v>
      </c>
      <c r="E12" s="54">
        <v>3402000</v>
      </c>
      <c r="F12" s="55">
        <f t="shared" si="3"/>
        <v>2136711</v>
      </c>
      <c r="G12" s="54">
        <f t="shared" si="4"/>
        <v>2136711</v>
      </c>
      <c r="H12" s="54">
        <v>0</v>
      </c>
      <c r="I12" s="5"/>
    </row>
    <row r="13" spans="1:22" x14ac:dyDescent="0.2">
      <c r="A13" s="1" t="s">
        <v>140</v>
      </c>
      <c r="B13" s="2" t="s">
        <v>10</v>
      </c>
      <c r="C13" s="54">
        <v>3202658534</v>
      </c>
      <c r="D13" s="54">
        <v>0</v>
      </c>
      <c r="E13" s="54">
        <v>0</v>
      </c>
      <c r="F13" s="54">
        <f>+F14+F16+F17+F19+F21+F23+F26+F29</f>
        <v>3202658534</v>
      </c>
      <c r="G13" s="54">
        <f>+G14+G17+G19+G21+G23+G26+G29</f>
        <v>0</v>
      </c>
      <c r="H13" s="54">
        <f>+H14+H17+H19+H21+H23+H26+H29</f>
        <v>3202658534</v>
      </c>
      <c r="I13" s="5"/>
      <c r="J13" s="16">
        <f>+Hoja2!C41</f>
        <v>3202658534.1800003</v>
      </c>
    </row>
    <row r="14" spans="1:22" x14ac:dyDescent="0.2">
      <c r="A14" s="1" t="s">
        <v>140</v>
      </c>
      <c r="B14" s="2" t="s">
        <v>11</v>
      </c>
      <c r="C14" s="54">
        <v>1433995008</v>
      </c>
      <c r="D14" s="54">
        <v>0</v>
      </c>
      <c r="E14" s="54">
        <f>+E15</f>
        <v>0</v>
      </c>
      <c r="F14" s="54">
        <f>+F15</f>
        <v>1433995008</v>
      </c>
      <c r="G14" s="54">
        <f>+G15</f>
        <v>0</v>
      </c>
      <c r="H14" s="54">
        <f>+H15</f>
        <v>1433995008</v>
      </c>
      <c r="I14" s="5"/>
      <c r="J14" s="16">
        <f>+C13</f>
        <v>3202658534</v>
      </c>
    </row>
    <row r="15" spans="1:22" x14ac:dyDescent="0.2">
      <c r="A15" s="1" t="s">
        <v>140</v>
      </c>
      <c r="B15" s="2" t="s">
        <v>12</v>
      </c>
      <c r="C15" s="54">
        <v>1433995008</v>
      </c>
      <c r="D15" s="54">
        <v>0</v>
      </c>
      <c r="E15" s="54">
        <v>0</v>
      </c>
      <c r="F15" s="54">
        <f>+C15+D15-E15</f>
        <v>1433995008</v>
      </c>
      <c r="G15" s="54">
        <v>0</v>
      </c>
      <c r="H15" s="54">
        <f>F15</f>
        <v>1433995008</v>
      </c>
      <c r="I15" s="5"/>
      <c r="J15" s="66">
        <f>+J13-J14</f>
        <v>0.18000030517578125</v>
      </c>
    </row>
    <row r="16" spans="1:22" x14ac:dyDescent="0.2">
      <c r="A16" s="1" t="s">
        <v>140</v>
      </c>
      <c r="B16" s="2" t="s">
        <v>166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f>F16</f>
        <v>0</v>
      </c>
      <c r="I16" s="5"/>
    </row>
    <row r="17" spans="1:10" x14ac:dyDescent="0.2">
      <c r="A17" s="1" t="s">
        <v>140</v>
      </c>
      <c r="B17" s="2" t="s">
        <v>13</v>
      </c>
      <c r="C17" s="54">
        <v>1613069450</v>
      </c>
      <c r="D17" s="55">
        <f>+D18</f>
        <v>0</v>
      </c>
      <c r="E17" s="55">
        <f>+E18</f>
        <v>0</v>
      </c>
      <c r="F17" s="54">
        <f>+F18</f>
        <v>1613069450</v>
      </c>
      <c r="G17" s="54">
        <f>+G18</f>
        <v>0</v>
      </c>
      <c r="H17" s="54">
        <f>+H18</f>
        <v>1613069450</v>
      </c>
      <c r="I17" s="5"/>
    </row>
    <row r="18" spans="1:10" x14ac:dyDescent="0.2">
      <c r="A18" s="1" t="s">
        <v>140</v>
      </c>
      <c r="B18" s="2" t="s">
        <v>14</v>
      </c>
      <c r="C18" s="54">
        <v>1613069450</v>
      </c>
      <c r="D18" s="55">
        <v>0</v>
      </c>
      <c r="E18" s="55">
        <v>0</v>
      </c>
      <c r="F18" s="54">
        <f t="shared" si="3"/>
        <v>1613069450</v>
      </c>
      <c r="G18" s="54">
        <v>0</v>
      </c>
      <c r="H18" s="54">
        <f t="shared" ref="H18:H50" si="7">F18</f>
        <v>1613069450</v>
      </c>
      <c r="I18" s="5"/>
      <c r="J18" s="16">
        <f>+Hoja2!C9</f>
        <v>7049558491.8400002</v>
      </c>
    </row>
    <row r="19" spans="1:10" x14ac:dyDescent="0.2">
      <c r="A19" s="1" t="s">
        <v>140</v>
      </c>
      <c r="B19" s="2" t="s">
        <v>15</v>
      </c>
      <c r="C19" s="54">
        <v>22330000</v>
      </c>
      <c r="D19" s="55">
        <f>+D20</f>
        <v>0</v>
      </c>
      <c r="E19" s="55">
        <f>+E20</f>
        <v>0</v>
      </c>
      <c r="F19" s="54">
        <f>+F20</f>
        <v>22330000</v>
      </c>
      <c r="G19" s="54">
        <f>+G20</f>
        <v>0</v>
      </c>
      <c r="H19" s="54">
        <f>+H20</f>
        <v>22330000</v>
      </c>
      <c r="I19" s="5"/>
      <c r="J19" s="16">
        <f>+C2</f>
        <v>7049558492</v>
      </c>
    </row>
    <row r="20" spans="1:10" x14ac:dyDescent="0.2">
      <c r="A20" s="1" t="s">
        <v>140</v>
      </c>
      <c r="B20" s="2" t="s">
        <v>16</v>
      </c>
      <c r="C20" s="54">
        <v>22330000</v>
      </c>
      <c r="D20" s="55">
        <v>0</v>
      </c>
      <c r="E20" s="55">
        <v>0</v>
      </c>
      <c r="F20" s="54">
        <f>+C20+D20-E20</f>
        <v>22330000</v>
      </c>
      <c r="G20" s="54">
        <v>0</v>
      </c>
      <c r="H20" s="54">
        <f t="shared" si="7"/>
        <v>22330000</v>
      </c>
      <c r="I20" s="5"/>
      <c r="J20" s="66">
        <f>+J18-J19</f>
        <v>-0.15999984741210938</v>
      </c>
    </row>
    <row r="21" spans="1:10" x14ac:dyDescent="0.2">
      <c r="A21" s="1" t="s">
        <v>140</v>
      </c>
      <c r="B21" s="2" t="s">
        <v>17</v>
      </c>
      <c r="C21" s="54">
        <v>222413750</v>
      </c>
      <c r="D21" s="60">
        <v>0</v>
      </c>
      <c r="E21" s="54">
        <v>0</v>
      </c>
      <c r="F21" s="54">
        <f>+F22</f>
        <v>222413750</v>
      </c>
      <c r="G21" s="54">
        <f>+G22</f>
        <v>0</v>
      </c>
      <c r="H21" s="54">
        <f>+H22</f>
        <v>222413750</v>
      </c>
      <c r="I21" s="5"/>
    </row>
    <row r="22" spans="1:10" x14ac:dyDescent="0.2">
      <c r="A22" s="1" t="s">
        <v>140</v>
      </c>
      <c r="B22" s="2" t="s">
        <v>18</v>
      </c>
      <c r="C22" s="54">
        <v>222413750</v>
      </c>
      <c r="D22" s="60">
        <v>0</v>
      </c>
      <c r="E22" s="54">
        <v>0</v>
      </c>
      <c r="F22" s="54">
        <f t="shared" si="3"/>
        <v>222413750</v>
      </c>
      <c r="G22" s="54">
        <v>0</v>
      </c>
      <c r="H22" s="54">
        <f t="shared" si="7"/>
        <v>222413750</v>
      </c>
      <c r="I22" s="5"/>
    </row>
    <row r="23" spans="1:10" x14ac:dyDescent="0.2">
      <c r="A23" s="1" t="s">
        <v>140</v>
      </c>
      <c r="B23" s="62" t="s">
        <v>19</v>
      </c>
      <c r="C23" s="54">
        <v>108279741</v>
      </c>
      <c r="D23" s="54">
        <v>0</v>
      </c>
      <c r="E23" s="54">
        <v>0</v>
      </c>
      <c r="F23" s="54">
        <f>+F24+F25</f>
        <v>108279741</v>
      </c>
      <c r="G23" s="54">
        <f>+G24+G25</f>
        <v>0</v>
      </c>
      <c r="H23" s="63">
        <f>+H24+H25</f>
        <v>108279741</v>
      </c>
      <c r="I23" s="5"/>
    </row>
    <row r="24" spans="1:10" x14ac:dyDescent="0.2">
      <c r="A24" s="1" t="s">
        <v>140</v>
      </c>
      <c r="B24" s="2" t="s">
        <v>20</v>
      </c>
      <c r="C24" s="54">
        <v>62430115</v>
      </c>
      <c r="D24" s="54">
        <v>0</v>
      </c>
      <c r="E24" s="54">
        <v>0</v>
      </c>
      <c r="F24" s="54">
        <f t="shared" si="3"/>
        <v>62430115</v>
      </c>
      <c r="G24" s="54">
        <v>0</v>
      </c>
      <c r="H24" s="54">
        <f t="shared" si="7"/>
        <v>62430115</v>
      </c>
      <c r="I24" s="5"/>
    </row>
    <row r="25" spans="1:10" x14ac:dyDescent="0.2">
      <c r="A25" s="1" t="s">
        <v>140</v>
      </c>
      <c r="B25" s="2" t="s">
        <v>21</v>
      </c>
      <c r="C25" s="54">
        <v>45849626</v>
      </c>
      <c r="D25" s="54">
        <v>0</v>
      </c>
      <c r="E25" s="54">
        <v>0</v>
      </c>
      <c r="F25" s="54">
        <f t="shared" si="3"/>
        <v>45849626</v>
      </c>
      <c r="G25" s="54">
        <v>0</v>
      </c>
      <c r="H25" s="54">
        <f t="shared" si="7"/>
        <v>45849626</v>
      </c>
      <c r="I25" s="5"/>
    </row>
    <row r="26" spans="1:10" x14ac:dyDescent="0.2">
      <c r="A26" s="1" t="s">
        <v>140</v>
      </c>
      <c r="B26" s="2" t="s">
        <v>22</v>
      </c>
      <c r="C26" s="54">
        <v>175032331</v>
      </c>
      <c r="D26" s="54">
        <v>0</v>
      </c>
      <c r="E26" s="54">
        <f>+E27+E28</f>
        <v>0</v>
      </c>
      <c r="F26" s="54">
        <f>+F27+F28</f>
        <v>175032331</v>
      </c>
      <c r="G26" s="54">
        <f>+G27+G28</f>
        <v>0</v>
      </c>
      <c r="H26" s="54">
        <f>+H27+H28</f>
        <v>175032331</v>
      </c>
      <c r="I26" s="5"/>
    </row>
    <row r="27" spans="1:10" x14ac:dyDescent="0.2">
      <c r="A27" s="1" t="s">
        <v>140</v>
      </c>
      <c r="B27" s="2" t="s">
        <v>23</v>
      </c>
      <c r="C27" s="54">
        <v>12898558</v>
      </c>
      <c r="D27" s="54">
        <v>0</v>
      </c>
      <c r="E27" s="54">
        <v>0</v>
      </c>
      <c r="F27" s="54">
        <f t="shared" si="3"/>
        <v>12898558</v>
      </c>
      <c r="G27" s="54">
        <v>0</v>
      </c>
      <c r="H27" s="54">
        <f t="shared" si="7"/>
        <v>12898558</v>
      </c>
      <c r="I27" s="5"/>
    </row>
    <row r="28" spans="1:10" x14ac:dyDescent="0.2">
      <c r="A28" s="1" t="s">
        <v>140</v>
      </c>
      <c r="B28" s="2" t="s">
        <v>24</v>
      </c>
      <c r="C28" s="54">
        <v>162133773</v>
      </c>
      <c r="D28" s="54">
        <v>0</v>
      </c>
      <c r="E28" s="54">
        <v>0</v>
      </c>
      <c r="F28" s="54">
        <f t="shared" si="3"/>
        <v>162133773</v>
      </c>
      <c r="G28" s="54">
        <v>0</v>
      </c>
      <c r="H28" s="54">
        <f t="shared" si="7"/>
        <v>162133773</v>
      </c>
      <c r="I28" s="5"/>
    </row>
    <row r="29" spans="1:10" x14ac:dyDescent="0.2">
      <c r="A29" s="1" t="s">
        <v>140</v>
      </c>
      <c r="B29" s="2" t="s">
        <v>25</v>
      </c>
      <c r="C29" s="54">
        <v>-372461746</v>
      </c>
      <c r="D29" s="54">
        <v>0</v>
      </c>
      <c r="E29" s="54">
        <v>0</v>
      </c>
      <c r="F29" s="54">
        <f>+F30+F31+F32+F33+F34</f>
        <v>-372461746</v>
      </c>
      <c r="G29" s="54">
        <f>+G30+G31+G32+G33</f>
        <v>0</v>
      </c>
      <c r="H29" s="54">
        <f>+H30+H31+H32+H33</f>
        <v>-372461746</v>
      </c>
      <c r="I29" s="5"/>
    </row>
    <row r="30" spans="1:10" x14ac:dyDescent="0.2">
      <c r="A30" s="1" t="s">
        <v>140</v>
      </c>
      <c r="B30" s="2" t="s">
        <v>26</v>
      </c>
      <c r="C30" s="54">
        <v>-17595720</v>
      </c>
      <c r="D30" s="54">
        <v>0</v>
      </c>
      <c r="E30" s="54">
        <v>0</v>
      </c>
      <c r="F30" s="54">
        <f t="shared" si="3"/>
        <v>-17595720</v>
      </c>
      <c r="G30" s="54">
        <v>0</v>
      </c>
      <c r="H30" s="54">
        <f t="shared" si="7"/>
        <v>-17595720</v>
      </c>
      <c r="I30" s="5"/>
    </row>
    <row r="31" spans="1:10" x14ac:dyDescent="0.2">
      <c r="A31" s="1" t="s">
        <v>140</v>
      </c>
      <c r="B31" s="2" t="s">
        <v>27</v>
      </c>
      <c r="C31" s="54">
        <v>-113381091</v>
      </c>
      <c r="D31" s="54">
        <v>0</v>
      </c>
      <c r="E31" s="54">
        <v>0</v>
      </c>
      <c r="F31" s="54">
        <f t="shared" si="3"/>
        <v>-113381091</v>
      </c>
      <c r="G31" s="54">
        <v>0</v>
      </c>
      <c r="H31" s="54">
        <f t="shared" si="7"/>
        <v>-113381091</v>
      </c>
      <c r="I31" s="5"/>
    </row>
    <row r="32" spans="1:10" x14ac:dyDescent="0.2">
      <c r="A32" s="1" t="s">
        <v>140</v>
      </c>
      <c r="B32" s="62" t="s">
        <v>28</v>
      </c>
      <c r="C32" s="54">
        <v>-108279741</v>
      </c>
      <c r="D32" s="54">
        <v>0</v>
      </c>
      <c r="E32" s="60">
        <v>0</v>
      </c>
      <c r="F32" s="54">
        <f t="shared" si="3"/>
        <v>-108279741</v>
      </c>
      <c r="G32" s="54">
        <v>0</v>
      </c>
      <c r="H32" s="63">
        <f t="shared" si="7"/>
        <v>-108279741</v>
      </c>
      <c r="I32" s="5"/>
      <c r="J32" s="64">
        <f>+H23+H32</f>
        <v>0</v>
      </c>
    </row>
    <row r="33" spans="1:10" x14ac:dyDescent="0.2">
      <c r="A33" s="1" t="s">
        <v>140</v>
      </c>
      <c r="B33" s="2" t="s">
        <v>29</v>
      </c>
      <c r="C33" s="54">
        <v>-133205194</v>
      </c>
      <c r="D33" s="54">
        <v>0</v>
      </c>
      <c r="E33" s="54">
        <v>0</v>
      </c>
      <c r="F33" s="54">
        <f t="shared" si="3"/>
        <v>-133205194</v>
      </c>
      <c r="G33" s="54">
        <v>0</v>
      </c>
      <c r="H33" s="54">
        <f t="shared" si="7"/>
        <v>-133205194</v>
      </c>
      <c r="I33" s="5"/>
    </row>
    <row r="34" spans="1:10" x14ac:dyDescent="0.2">
      <c r="A34" s="1" t="s">
        <v>140</v>
      </c>
      <c r="B34" s="2" t="s">
        <v>167</v>
      </c>
      <c r="C34" s="54">
        <v>0</v>
      </c>
      <c r="D34" s="54">
        <v>0</v>
      </c>
      <c r="E34" s="54">
        <v>0</v>
      </c>
      <c r="F34" s="54">
        <f t="shared" si="3"/>
        <v>0</v>
      </c>
      <c r="G34" s="54">
        <v>0</v>
      </c>
      <c r="H34" s="54">
        <f t="shared" si="7"/>
        <v>0</v>
      </c>
      <c r="I34" s="5"/>
      <c r="J34" s="16">
        <f>+Hoja2!C62</f>
        <v>535348421.19999999</v>
      </c>
    </row>
    <row r="35" spans="1:10" x14ac:dyDescent="0.2">
      <c r="A35" s="1" t="s">
        <v>140</v>
      </c>
      <c r="B35" s="2" t="s">
        <v>30</v>
      </c>
      <c r="C35" s="54">
        <v>535348421</v>
      </c>
      <c r="D35" s="54">
        <v>24040540</v>
      </c>
      <c r="E35" s="54">
        <v>286469936</v>
      </c>
      <c r="F35" s="54">
        <f>+F36+F39+F41+F43+F45+F48</f>
        <v>272919025</v>
      </c>
      <c r="G35" s="54">
        <f>+G39+G41+G43+G45+G48</f>
        <v>0</v>
      </c>
      <c r="H35" s="54">
        <f>+H39+H41+H43+H45+H48</f>
        <v>272919025</v>
      </c>
      <c r="I35" s="5"/>
      <c r="J35" s="16">
        <f>+C35</f>
        <v>535348421</v>
      </c>
    </row>
    <row r="36" spans="1:10" x14ac:dyDescent="0.2">
      <c r="A36" s="1" t="s">
        <v>140</v>
      </c>
      <c r="B36" s="2" t="s">
        <v>160</v>
      </c>
      <c r="C36" s="54">
        <v>284372396</v>
      </c>
      <c r="D36" s="54">
        <v>0</v>
      </c>
      <c r="E36" s="54">
        <v>284372396</v>
      </c>
      <c r="F36" s="54">
        <v>0</v>
      </c>
      <c r="G36" s="54">
        <f>+G37</f>
        <v>0</v>
      </c>
      <c r="H36" s="54">
        <f>+H37</f>
        <v>0</v>
      </c>
      <c r="I36" s="5"/>
      <c r="J36" s="66">
        <f>+J34-J35</f>
        <v>0.19999998807907104</v>
      </c>
    </row>
    <row r="37" spans="1:10" x14ac:dyDescent="0.2">
      <c r="A37" s="1" t="s">
        <v>140</v>
      </c>
      <c r="B37" s="2" t="s">
        <v>161</v>
      </c>
      <c r="C37" s="54">
        <v>46967396</v>
      </c>
      <c r="D37" s="54">
        <v>0</v>
      </c>
      <c r="E37" s="54">
        <v>46967396</v>
      </c>
      <c r="F37" s="54">
        <f t="shared" ref="F37" si="8">+C37+D37-E37</f>
        <v>0</v>
      </c>
      <c r="G37" s="54">
        <v>0</v>
      </c>
      <c r="H37" s="54">
        <f t="shared" ref="H37" si="9">F37</f>
        <v>0</v>
      </c>
      <c r="I37" s="5"/>
    </row>
    <row r="38" spans="1:10" x14ac:dyDescent="0.2">
      <c r="A38" s="1" t="s">
        <v>140</v>
      </c>
      <c r="B38" s="2" t="s">
        <v>162</v>
      </c>
      <c r="C38" s="54">
        <v>237405000</v>
      </c>
      <c r="D38" s="54">
        <v>0</v>
      </c>
      <c r="E38" s="54">
        <v>237405000</v>
      </c>
      <c r="F38" s="54">
        <f t="shared" ref="F38" si="10">+C38+D38-E38</f>
        <v>0</v>
      </c>
      <c r="G38" s="54">
        <v>0</v>
      </c>
      <c r="H38" s="54">
        <f t="shared" ref="H38" si="11">F38</f>
        <v>0</v>
      </c>
      <c r="I38" s="5"/>
    </row>
    <row r="39" spans="1:10" x14ac:dyDescent="0.2">
      <c r="A39" s="1" t="s">
        <v>140</v>
      </c>
      <c r="B39" s="2" t="s">
        <v>31</v>
      </c>
      <c r="C39" s="54">
        <v>0</v>
      </c>
      <c r="D39" s="54">
        <v>2097540</v>
      </c>
      <c r="E39" s="54">
        <v>2097540</v>
      </c>
      <c r="F39" s="54">
        <f>+F40</f>
        <v>0</v>
      </c>
      <c r="G39" s="54">
        <f>+G40</f>
        <v>0</v>
      </c>
      <c r="H39" s="54">
        <f>+H40</f>
        <v>0</v>
      </c>
      <c r="I39" s="5"/>
    </row>
    <row r="40" spans="1:10" x14ac:dyDescent="0.2">
      <c r="A40" s="1" t="s">
        <v>140</v>
      </c>
      <c r="B40" s="2" t="s">
        <v>32</v>
      </c>
      <c r="C40" s="54">
        <v>0</v>
      </c>
      <c r="D40" s="54">
        <v>2097540</v>
      </c>
      <c r="E40" s="54">
        <v>2097540</v>
      </c>
      <c r="F40" s="54">
        <f t="shared" si="3"/>
        <v>0</v>
      </c>
      <c r="G40" s="54">
        <v>0</v>
      </c>
      <c r="H40" s="54">
        <f t="shared" si="7"/>
        <v>0</v>
      </c>
      <c r="I40" s="5"/>
    </row>
    <row r="41" spans="1:10" x14ac:dyDescent="0.2">
      <c r="A41" s="1" t="s">
        <v>140</v>
      </c>
      <c r="B41" s="2" t="s">
        <v>33</v>
      </c>
      <c r="C41" s="54">
        <v>253826618</v>
      </c>
      <c r="D41" s="54">
        <v>21943000</v>
      </c>
      <c r="E41" s="54">
        <v>0</v>
      </c>
      <c r="F41" s="54">
        <f>+F42</f>
        <v>275769618</v>
      </c>
      <c r="G41" s="54">
        <f>+G42</f>
        <v>0</v>
      </c>
      <c r="H41" s="54">
        <f>+H42</f>
        <v>275769618</v>
      </c>
      <c r="I41" s="5"/>
    </row>
    <row r="42" spans="1:10" x14ac:dyDescent="0.2">
      <c r="A42" s="1" t="s">
        <v>140</v>
      </c>
      <c r="B42" s="2" t="s">
        <v>34</v>
      </c>
      <c r="C42" s="54">
        <v>253826618</v>
      </c>
      <c r="D42" s="54">
        <v>21943000</v>
      </c>
      <c r="E42" s="54">
        <v>0</v>
      </c>
      <c r="F42" s="54">
        <f>+C42+D42-E42</f>
        <v>275769618</v>
      </c>
      <c r="G42" s="54">
        <v>0</v>
      </c>
      <c r="H42" s="54">
        <f t="shared" si="7"/>
        <v>275769618</v>
      </c>
      <c r="I42" s="5"/>
    </row>
    <row r="43" spans="1:10" x14ac:dyDescent="0.2">
      <c r="A43" s="1" t="s">
        <v>140</v>
      </c>
      <c r="B43" s="2" t="s">
        <v>35</v>
      </c>
      <c r="C43" s="54">
        <v>-90961304</v>
      </c>
      <c r="D43" s="54">
        <f>+D44</f>
        <v>0</v>
      </c>
      <c r="E43" s="54">
        <v>0</v>
      </c>
      <c r="F43" s="54">
        <f>+F44</f>
        <v>-90961304</v>
      </c>
      <c r="G43" s="54">
        <f>+G44</f>
        <v>0</v>
      </c>
      <c r="H43" s="54">
        <f>+H44</f>
        <v>-90961304</v>
      </c>
      <c r="I43" s="5"/>
    </row>
    <row r="44" spans="1:10" x14ac:dyDescent="0.2">
      <c r="A44" s="1" t="s">
        <v>140</v>
      </c>
      <c r="B44" s="2" t="s">
        <v>36</v>
      </c>
      <c r="C44" s="54">
        <v>-90961304</v>
      </c>
      <c r="D44" s="54">
        <v>0</v>
      </c>
      <c r="E44" s="54">
        <v>0</v>
      </c>
      <c r="F44" s="54">
        <f t="shared" si="3"/>
        <v>-90961304</v>
      </c>
      <c r="G44" s="54">
        <v>0</v>
      </c>
      <c r="H44" s="54">
        <f t="shared" si="7"/>
        <v>-90961304</v>
      </c>
      <c r="I44" s="5"/>
    </row>
    <row r="45" spans="1:10" x14ac:dyDescent="0.2">
      <c r="A45" s="1" t="s">
        <v>140</v>
      </c>
      <c r="B45" s="2" t="s">
        <v>37</v>
      </c>
      <c r="C45" s="54">
        <v>195815784</v>
      </c>
      <c r="D45" s="54">
        <v>0</v>
      </c>
      <c r="E45" s="54">
        <f>+E46+E47</f>
        <v>0</v>
      </c>
      <c r="F45" s="54">
        <f>+F46+F47</f>
        <v>195815784</v>
      </c>
      <c r="G45" s="54">
        <f>+G46+G47</f>
        <v>0</v>
      </c>
      <c r="H45" s="54">
        <f>+H46+H47</f>
        <v>195815784</v>
      </c>
      <c r="I45" s="5"/>
    </row>
    <row r="46" spans="1:10" x14ac:dyDescent="0.2">
      <c r="A46" s="1" t="s">
        <v>140</v>
      </c>
      <c r="B46" s="2" t="s">
        <v>38</v>
      </c>
      <c r="C46" s="54">
        <v>92699496</v>
      </c>
      <c r="D46" s="54">
        <v>0</v>
      </c>
      <c r="E46" s="54">
        <v>0</v>
      </c>
      <c r="F46" s="54">
        <f t="shared" si="3"/>
        <v>92699496</v>
      </c>
      <c r="G46" s="54">
        <v>0</v>
      </c>
      <c r="H46" s="54">
        <f t="shared" si="7"/>
        <v>92699496</v>
      </c>
      <c r="I46" s="5"/>
    </row>
    <row r="47" spans="1:10" x14ac:dyDescent="0.2">
      <c r="A47" s="1" t="s">
        <v>140</v>
      </c>
      <c r="B47" s="2" t="s">
        <v>39</v>
      </c>
      <c r="C47" s="54">
        <v>103116288</v>
      </c>
      <c r="D47" s="54">
        <v>0</v>
      </c>
      <c r="E47" s="54">
        <v>0</v>
      </c>
      <c r="F47" s="54">
        <f t="shared" si="3"/>
        <v>103116288</v>
      </c>
      <c r="G47" s="54">
        <v>0</v>
      </c>
      <c r="H47" s="54">
        <f t="shared" si="7"/>
        <v>103116288</v>
      </c>
      <c r="I47" s="5"/>
    </row>
    <row r="48" spans="1:10" x14ac:dyDescent="0.2">
      <c r="A48" s="1" t="s">
        <v>140</v>
      </c>
      <c r="B48" s="2" t="s">
        <v>40</v>
      </c>
      <c r="C48" s="54">
        <v>-107705073</v>
      </c>
      <c r="D48" s="54">
        <v>0</v>
      </c>
      <c r="E48" s="54">
        <v>0</v>
      </c>
      <c r="F48" s="54">
        <f>+F49+F50</f>
        <v>-107705073</v>
      </c>
      <c r="G48" s="54">
        <f>+G49+G50</f>
        <v>0</v>
      </c>
      <c r="H48" s="54">
        <f>+H49+H50</f>
        <v>-107705073</v>
      </c>
      <c r="I48" s="5"/>
    </row>
    <row r="49" spans="1:19" x14ac:dyDescent="0.2">
      <c r="A49" s="1" t="s">
        <v>140</v>
      </c>
      <c r="B49" s="2" t="s">
        <v>144</v>
      </c>
      <c r="C49" s="54">
        <v>-5155814</v>
      </c>
      <c r="D49" s="54">
        <v>0</v>
      </c>
      <c r="E49" s="54">
        <v>0</v>
      </c>
      <c r="F49" s="54">
        <f t="shared" si="3"/>
        <v>-5155814</v>
      </c>
      <c r="G49" s="54">
        <v>0</v>
      </c>
      <c r="H49" s="54">
        <f t="shared" si="7"/>
        <v>-5155814</v>
      </c>
      <c r="I49" s="5"/>
    </row>
    <row r="50" spans="1:19" x14ac:dyDescent="0.2">
      <c r="A50" s="1" t="s">
        <v>140</v>
      </c>
      <c r="B50" s="2" t="s">
        <v>41</v>
      </c>
      <c r="C50" s="54">
        <v>-102549259</v>
      </c>
      <c r="D50" s="54">
        <v>0</v>
      </c>
      <c r="E50" s="54">
        <v>0</v>
      </c>
      <c r="F50" s="54">
        <f t="shared" si="3"/>
        <v>-102549259</v>
      </c>
      <c r="G50" s="54">
        <v>0</v>
      </c>
      <c r="H50" s="54">
        <f t="shared" si="7"/>
        <v>-102549259</v>
      </c>
      <c r="I50" s="5"/>
    </row>
    <row r="51" spans="1:19" s="8" customFormat="1" x14ac:dyDescent="0.2">
      <c r="A51" s="23" t="s">
        <v>140</v>
      </c>
      <c r="B51" s="24">
        <v>2</v>
      </c>
      <c r="C51" s="53">
        <v>5673268252</v>
      </c>
      <c r="D51" s="53">
        <f>+D52+D86+D96+D99</f>
        <v>3953062883</v>
      </c>
      <c r="E51" s="53">
        <f>+E52+E86+E96+E99</f>
        <v>4042773437</v>
      </c>
      <c r="F51" s="53">
        <f>+F52+F86+F96+F99</f>
        <v>5762979429</v>
      </c>
      <c r="G51" s="53">
        <f>+G52+G86+G96+G99</f>
        <v>4762979429</v>
      </c>
      <c r="H51" s="53">
        <f>+H52+H86+H96+H99</f>
        <v>0</v>
      </c>
      <c r="I51" s="7"/>
      <c r="J51" s="17">
        <v>5673268252</v>
      </c>
      <c r="K51" s="17">
        <v>3953062883</v>
      </c>
      <c r="L51" s="17">
        <v>4042773437</v>
      </c>
      <c r="M51" s="17">
        <v>5762978804</v>
      </c>
      <c r="N51" s="17">
        <v>4762978804</v>
      </c>
      <c r="O51" s="17">
        <v>0</v>
      </c>
      <c r="S51" s="17"/>
    </row>
    <row r="52" spans="1:19" x14ac:dyDescent="0.2">
      <c r="A52" s="1" t="s">
        <v>140</v>
      </c>
      <c r="B52" s="2" t="s">
        <v>42</v>
      </c>
      <c r="C52" s="54">
        <v>2565430796</v>
      </c>
      <c r="D52" s="54">
        <v>2699241407</v>
      </c>
      <c r="E52" s="54">
        <v>3035671252</v>
      </c>
      <c r="F52" s="54">
        <f>+F53+F55+F62+F71+F73+F76+F80</f>
        <v>2901861264</v>
      </c>
      <c r="G52" s="54">
        <f>+G53+G55+G62+G71+G73+G76+G80</f>
        <v>1901861264</v>
      </c>
      <c r="H52" s="54">
        <f>+H53+H55+H62+H71+H73+H76+H80</f>
        <v>0</v>
      </c>
      <c r="I52" s="5"/>
      <c r="J52" s="16">
        <f>+Hoja2!C78</f>
        <v>5673268450.0999994</v>
      </c>
    </row>
    <row r="53" spans="1:19" x14ac:dyDescent="0.2">
      <c r="A53" s="1" t="s">
        <v>140</v>
      </c>
      <c r="B53" s="2" t="s">
        <v>43</v>
      </c>
      <c r="C53" s="54">
        <v>268542045</v>
      </c>
      <c r="D53" s="54">
        <v>279700463</v>
      </c>
      <c r="E53" s="54">
        <v>80407716</v>
      </c>
      <c r="F53" s="54">
        <f>+F54</f>
        <v>69249298</v>
      </c>
      <c r="G53" s="54">
        <f>+G54</f>
        <v>69249298</v>
      </c>
      <c r="H53" s="54">
        <f>+H54</f>
        <v>0</v>
      </c>
      <c r="I53" s="5"/>
      <c r="J53" s="16">
        <f>+C51</f>
        <v>5673268252</v>
      </c>
    </row>
    <row r="54" spans="1:19" x14ac:dyDescent="0.2">
      <c r="A54" s="1" t="s">
        <v>140</v>
      </c>
      <c r="B54" s="2" t="s">
        <v>44</v>
      </c>
      <c r="C54" s="54">
        <v>268542045</v>
      </c>
      <c r="D54" s="54">
        <v>279700463</v>
      </c>
      <c r="E54" s="54">
        <v>80407716</v>
      </c>
      <c r="F54" s="54">
        <f t="shared" ref="F54:F110" si="12">+C54-D54+E54</f>
        <v>69249298</v>
      </c>
      <c r="G54" s="54">
        <f t="shared" ref="G54:G101" si="13">F54</f>
        <v>69249298</v>
      </c>
      <c r="H54" s="54">
        <v>0</v>
      </c>
      <c r="I54" s="5"/>
      <c r="J54" s="66">
        <f>+J52-J53</f>
        <v>198.09999942779541</v>
      </c>
    </row>
    <row r="55" spans="1:19" x14ac:dyDescent="0.2">
      <c r="A55" s="1" t="s">
        <v>140</v>
      </c>
      <c r="B55" s="2" t="s">
        <v>45</v>
      </c>
      <c r="C55" s="54">
        <v>10605498</v>
      </c>
      <c r="D55" s="54">
        <f>+D56+D57+D58+D59+D60+D61</f>
        <v>57916406</v>
      </c>
      <c r="E55" s="54">
        <v>61138606</v>
      </c>
      <c r="F55" s="54">
        <f>+F56+F57+F58+F59+F60+F61</f>
        <v>13827698</v>
      </c>
      <c r="G55" s="54">
        <f>+G56+G57+G58+G59+G60+G61</f>
        <v>13827698</v>
      </c>
      <c r="H55" s="54">
        <f>+H56+H57+H58+H59+H60+H61</f>
        <v>0</v>
      </c>
      <c r="I55" s="5"/>
    </row>
    <row r="56" spans="1:19" x14ac:dyDescent="0.2">
      <c r="A56" s="1" t="s">
        <v>140</v>
      </c>
      <c r="B56" s="2" t="s">
        <v>46</v>
      </c>
      <c r="C56" s="54">
        <v>7307700</v>
      </c>
      <c r="D56" s="54">
        <v>26149936</v>
      </c>
      <c r="E56" s="54">
        <v>28668436</v>
      </c>
      <c r="F56" s="54">
        <f>+C56-D56+E56</f>
        <v>9826200</v>
      </c>
      <c r="G56" s="54">
        <f t="shared" si="13"/>
        <v>9826200</v>
      </c>
      <c r="H56" s="54">
        <v>0</v>
      </c>
      <c r="I56" s="5"/>
      <c r="J56" s="16">
        <f>+Hoja2!C79</f>
        <v>2565430994.4499998</v>
      </c>
    </row>
    <row r="57" spans="1:19" x14ac:dyDescent="0.2">
      <c r="A57" s="1" t="s">
        <v>140</v>
      </c>
      <c r="B57" s="2" t="s">
        <v>47</v>
      </c>
      <c r="C57" s="54">
        <v>2787100</v>
      </c>
      <c r="D57" s="54">
        <v>9757000</v>
      </c>
      <c r="E57" s="54">
        <v>10376400</v>
      </c>
      <c r="F57" s="54">
        <f t="shared" si="12"/>
        <v>3406500</v>
      </c>
      <c r="G57" s="54">
        <f t="shared" si="13"/>
        <v>3406500</v>
      </c>
      <c r="H57" s="54">
        <v>0</v>
      </c>
      <c r="I57" s="5"/>
      <c r="J57" s="16">
        <f>+C52</f>
        <v>2565430796</v>
      </c>
    </row>
    <row r="58" spans="1:19" x14ac:dyDescent="0.2">
      <c r="A58" s="1" t="s">
        <v>140</v>
      </c>
      <c r="B58" s="2" t="s">
        <v>48</v>
      </c>
      <c r="C58" s="54">
        <v>0</v>
      </c>
      <c r="D58" s="54">
        <v>2129441</v>
      </c>
      <c r="E58" s="54">
        <v>2129441</v>
      </c>
      <c r="F58" s="54">
        <f t="shared" si="12"/>
        <v>0</v>
      </c>
      <c r="G58" s="54">
        <f t="shared" si="13"/>
        <v>0</v>
      </c>
      <c r="H58" s="54">
        <v>0</v>
      </c>
      <c r="I58" s="5"/>
      <c r="J58" s="66">
        <f>+J56-J57</f>
        <v>198.44999980926514</v>
      </c>
    </row>
    <row r="59" spans="1:19" x14ac:dyDescent="0.2">
      <c r="A59" s="1" t="s">
        <v>140</v>
      </c>
      <c r="B59" s="2" t="s">
        <v>49</v>
      </c>
      <c r="C59" s="54">
        <v>0</v>
      </c>
      <c r="D59" s="54">
        <v>10751305</v>
      </c>
      <c r="E59" s="54">
        <v>10751305</v>
      </c>
      <c r="F59" s="54">
        <f t="shared" si="12"/>
        <v>0</v>
      </c>
      <c r="G59" s="54">
        <f t="shared" si="13"/>
        <v>0</v>
      </c>
      <c r="H59" s="54">
        <v>0</v>
      </c>
      <c r="I59" s="5"/>
    </row>
    <row r="60" spans="1:19" x14ac:dyDescent="0.2">
      <c r="A60" s="1" t="s">
        <v>140</v>
      </c>
      <c r="B60" s="2" t="s">
        <v>50</v>
      </c>
      <c r="C60" s="54">
        <v>0</v>
      </c>
      <c r="D60" s="54">
        <v>191934</v>
      </c>
      <c r="E60" s="54">
        <v>191934</v>
      </c>
      <c r="F60" s="54">
        <f t="shared" si="12"/>
        <v>0</v>
      </c>
      <c r="G60" s="54">
        <f t="shared" si="13"/>
        <v>0</v>
      </c>
      <c r="H60" s="54">
        <v>0</v>
      </c>
      <c r="I60" s="5"/>
    </row>
    <row r="61" spans="1:19" x14ac:dyDescent="0.2">
      <c r="A61" s="1" t="s">
        <v>140</v>
      </c>
      <c r="B61" s="2" t="s">
        <v>51</v>
      </c>
      <c r="C61" s="54">
        <v>510698</v>
      </c>
      <c r="D61" s="54">
        <v>8936790</v>
      </c>
      <c r="E61" s="54">
        <v>9021090</v>
      </c>
      <c r="F61" s="54">
        <f>+C61-D61+E61</f>
        <v>594998</v>
      </c>
      <c r="G61" s="54">
        <f t="shared" si="13"/>
        <v>594998</v>
      </c>
      <c r="H61" s="54">
        <v>0</v>
      </c>
      <c r="I61" s="5"/>
    </row>
    <row r="62" spans="1:19" x14ac:dyDescent="0.2">
      <c r="A62" s="1" t="s">
        <v>140</v>
      </c>
      <c r="B62" s="2" t="s">
        <v>52</v>
      </c>
      <c r="C62" s="55">
        <v>143104666</v>
      </c>
      <c r="D62" s="54">
        <f>+D63+D64+D65+D66+D67+D68+D69+D70</f>
        <v>211550000</v>
      </c>
      <c r="E62" s="54">
        <v>88741000</v>
      </c>
      <c r="F62" s="55">
        <f>+F63+F64+F65+F66+F67+F68+F69+F70</f>
        <v>20295666</v>
      </c>
      <c r="G62" s="54">
        <f>+G63+G64+G66+G67+G68+G69+G70</f>
        <v>20295666</v>
      </c>
      <c r="H62" s="54">
        <f>+H63+H64+H66+H67+H68+H69</f>
        <v>0</v>
      </c>
      <c r="I62" s="5"/>
    </row>
    <row r="63" spans="1:19" x14ac:dyDescent="0.2">
      <c r="A63" s="1" t="s">
        <v>140</v>
      </c>
      <c r="B63" s="2" t="s">
        <v>53</v>
      </c>
      <c r="C63" s="55">
        <v>94955000</v>
      </c>
      <c r="D63" s="54">
        <v>94955000</v>
      </c>
      <c r="E63" s="54">
        <v>5566000</v>
      </c>
      <c r="F63" s="55">
        <f t="shared" si="12"/>
        <v>5566000</v>
      </c>
      <c r="G63" s="54">
        <f t="shared" si="13"/>
        <v>5566000</v>
      </c>
      <c r="H63" s="54">
        <v>0</v>
      </c>
      <c r="I63" s="5"/>
    </row>
    <row r="64" spans="1:19" x14ac:dyDescent="0.2">
      <c r="A64" s="1" t="s">
        <v>140</v>
      </c>
      <c r="B64" s="2" t="s">
        <v>54</v>
      </c>
      <c r="C64" s="54">
        <v>1480000</v>
      </c>
      <c r="D64" s="54">
        <v>1480000</v>
      </c>
      <c r="E64" s="54">
        <v>312000</v>
      </c>
      <c r="F64" s="54">
        <f t="shared" si="12"/>
        <v>312000</v>
      </c>
      <c r="G64" s="54">
        <f t="shared" si="13"/>
        <v>312000</v>
      </c>
      <c r="H64" s="54">
        <v>0</v>
      </c>
      <c r="I64" s="5"/>
    </row>
    <row r="65" spans="1:9" x14ac:dyDescent="0.2">
      <c r="A65" s="1" t="s">
        <v>140</v>
      </c>
      <c r="B65" s="2" t="s">
        <v>156</v>
      </c>
      <c r="C65" s="54">
        <v>3393000</v>
      </c>
      <c r="D65" s="54">
        <v>3393000</v>
      </c>
      <c r="E65" s="54">
        <v>0</v>
      </c>
      <c r="F65" s="54">
        <f t="shared" ref="F65" si="14">+C65-D65+E65</f>
        <v>0</v>
      </c>
      <c r="G65" s="54">
        <f t="shared" ref="G65" si="15">F65</f>
        <v>0</v>
      </c>
      <c r="H65" s="54">
        <v>0</v>
      </c>
      <c r="I65" s="5"/>
    </row>
    <row r="66" spans="1:9" x14ac:dyDescent="0.2">
      <c r="A66" s="1" t="s">
        <v>140</v>
      </c>
      <c r="B66" s="2" t="s">
        <v>55</v>
      </c>
      <c r="C66" s="54">
        <v>13899999</v>
      </c>
      <c r="D66" s="54">
        <v>76034000</v>
      </c>
      <c r="E66" s="54">
        <v>72830000</v>
      </c>
      <c r="F66" s="54">
        <f t="shared" si="12"/>
        <v>10695999</v>
      </c>
      <c r="G66" s="54">
        <f t="shared" si="13"/>
        <v>10695999</v>
      </c>
      <c r="H66" s="54">
        <v>0</v>
      </c>
      <c r="I66" s="5"/>
    </row>
    <row r="67" spans="1:9" x14ac:dyDescent="0.2">
      <c r="A67" s="1" t="s">
        <v>140</v>
      </c>
      <c r="B67" s="2" t="s">
        <v>56</v>
      </c>
      <c r="C67" s="54">
        <v>2540000</v>
      </c>
      <c r="D67" s="54">
        <v>8820000</v>
      </c>
      <c r="E67" s="54">
        <v>8027000</v>
      </c>
      <c r="F67" s="54">
        <f t="shared" si="12"/>
        <v>1747000</v>
      </c>
      <c r="G67" s="54">
        <f t="shared" si="13"/>
        <v>1747000</v>
      </c>
      <c r="H67" s="54">
        <v>0</v>
      </c>
      <c r="I67" s="5"/>
    </row>
    <row r="68" spans="1:9" x14ac:dyDescent="0.2">
      <c r="A68" s="1" t="s">
        <v>140</v>
      </c>
      <c r="B68" s="2" t="s">
        <v>57</v>
      </c>
      <c r="C68" s="54">
        <v>25207000</v>
      </c>
      <c r="D68" s="54">
        <v>25207000</v>
      </c>
      <c r="E68" s="54">
        <v>1664000</v>
      </c>
      <c r="F68" s="54">
        <f t="shared" si="12"/>
        <v>1664000</v>
      </c>
      <c r="G68" s="54">
        <f t="shared" si="13"/>
        <v>1664000</v>
      </c>
      <c r="H68" s="54">
        <v>0</v>
      </c>
      <c r="I68" s="5"/>
    </row>
    <row r="69" spans="1:9" x14ac:dyDescent="0.2">
      <c r="A69" s="1" t="s">
        <v>140</v>
      </c>
      <c r="B69" s="2" t="s">
        <v>58</v>
      </c>
      <c r="C69" s="54">
        <v>1513000</v>
      </c>
      <c r="D69" s="54">
        <v>1544000</v>
      </c>
      <c r="E69" s="54">
        <v>202000</v>
      </c>
      <c r="F69" s="54">
        <f t="shared" si="12"/>
        <v>171000</v>
      </c>
      <c r="G69" s="54">
        <f t="shared" si="13"/>
        <v>171000</v>
      </c>
      <c r="H69" s="54">
        <v>0</v>
      </c>
      <c r="I69" s="5"/>
    </row>
    <row r="70" spans="1:9" x14ac:dyDescent="0.2">
      <c r="A70" s="1" t="s">
        <v>140</v>
      </c>
      <c r="B70" s="2" t="s">
        <v>151</v>
      </c>
      <c r="C70" s="54">
        <v>116667</v>
      </c>
      <c r="D70" s="54">
        <v>117000</v>
      </c>
      <c r="E70" s="54">
        <v>140000</v>
      </c>
      <c r="F70" s="54">
        <f t="shared" ref="F70" si="16">+C70-D70+E70</f>
        <v>139667</v>
      </c>
      <c r="G70" s="54">
        <f t="shared" ref="G70" si="17">F70</f>
        <v>139667</v>
      </c>
      <c r="H70" s="54">
        <v>0</v>
      </c>
      <c r="I70" s="5"/>
    </row>
    <row r="71" spans="1:9" x14ac:dyDescent="0.2">
      <c r="A71" s="1" t="s">
        <v>140</v>
      </c>
      <c r="B71" s="2" t="s">
        <v>59</v>
      </c>
      <c r="C71" s="54">
        <v>204956075</v>
      </c>
      <c r="D71" s="54">
        <f>+D72</f>
        <v>887581839</v>
      </c>
      <c r="E71" s="54">
        <f>+E72</f>
        <v>934186065</v>
      </c>
      <c r="F71" s="54">
        <f>+F72</f>
        <v>251560301</v>
      </c>
      <c r="G71" s="54">
        <f>+G72</f>
        <v>251560301</v>
      </c>
      <c r="H71" s="54">
        <f>+H72</f>
        <v>0</v>
      </c>
      <c r="I71" s="5"/>
    </row>
    <row r="72" spans="1:9" x14ac:dyDescent="0.2">
      <c r="A72" s="44" t="s">
        <v>140</v>
      </c>
      <c r="B72" s="49" t="s">
        <v>60</v>
      </c>
      <c r="C72" s="56">
        <v>204956075</v>
      </c>
      <c r="D72" s="56">
        <f>887580539+1300</f>
        <v>887581839</v>
      </c>
      <c r="E72" s="56">
        <f>934184140+1925</f>
        <v>934186065</v>
      </c>
      <c r="F72" s="56">
        <f>+C72-D72+E72</f>
        <v>251560301</v>
      </c>
      <c r="G72" s="56">
        <f t="shared" si="13"/>
        <v>251560301</v>
      </c>
      <c r="H72" s="56">
        <v>0</v>
      </c>
      <c r="I72" s="5"/>
    </row>
    <row r="73" spans="1:9" x14ac:dyDescent="0.2">
      <c r="A73" s="1" t="s">
        <v>140</v>
      </c>
      <c r="B73" s="2" t="s">
        <v>61</v>
      </c>
      <c r="C73" s="54">
        <v>-7949050</v>
      </c>
      <c r="D73" s="54">
        <v>0</v>
      </c>
      <c r="E73" s="54">
        <v>0</v>
      </c>
      <c r="F73" s="54">
        <f>+F74+F75</f>
        <v>-7949050</v>
      </c>
      <c r="G73" s="54">
        <f>+G74+G75</f>
        <v>-7949050</v>
      </c>
      <c r="H73" s="54">
        <f>+H74+H75</f>
        <v>0</v>
      </c>
      <c r="I73" s="5"/>
    </row>
    <row r="74" spans="1:9" x14ac:dyDescent="0.2">
      <c r="A74" s="1" t="s">
        <v>140</v>
      </c>
      <c r="B74" s="2" t="s">
        <v>62</v>
      </c>
      <c r="C74" s="54">
        <v>609316624</v>
      </c>
      <c r="D74" s="54">
        <v>0</v>
      </c>
      <c r="E74" s="54">
        <v>0</v>
      </c>
      <c r="F74" s="54">
        <f>+C74-D74+E74</f>
        <v>609316624</v>
      </c>
      <c r="G74" s="54">
        <f t="shared" si="13"/>
        <v>609316624</v>
      </c>
      <c r="H74" s="54">
        <v>0</v>
      </c>
      <c r="I74" s="5"/>
    </row>
    <row r="75" spans="1:9" x14ac:dyDescent="0.2">
      <c r="A75" s="1" t="s">
        <v>140</v>
      </c>
      <c r="B75" s="2" t="s">
        <v>63</v>
      </c>
      <c r="C75" s="54">
        <v>-617265674</v>
      </c>
      <c r="D75" s="54">
        <v>0</v>
      </c>
      <c r="E75" s="54">
        <v>0</v>
      </c>
      <c r="F75" s="55">
        <f>+C75-D75-E75</f>
        <v>-617265674</v>
      </c>
      <c r="G75" s="54">
        <f t="shared" si="13"/>
        <v>-617265674</v>
      </c>
      <c r="H75" s="54">
        <v>0</v>
      </c>
      <c r="I75" s="5"/>
    </row>
    <row r="76" spans="1:9" x14ac:dyDescent="0.2">
      <c r="A76" s="1" t="s">
        <v>140</v>
      </c>
      <c r="B76" s="2" t="s">
        <v>64</v>
      </c>
      <c r="C76" s="54">
        <v>1773425893</v>
      </c>
      <c r="D76" s="54">
        <f>+D77+D78+D79</f>
        <v>668447493</v>
      </c>
      <c r="E76" s="54">
        <v>1288000000</v>
      </c>
      <c r="F76" s="54">
        <f>+F77+F78+F79</f>
        <v>2392978400</v>
      </c>
      <c r="G76" s="54">
        <f>+G78+G79</f>
        <v>1392978400</v>
      </c>
      <c r="H76" s="54">
        <f>+H78+H79</f>
        <v>0</v>
      </c>
      <c r="I76" s="5"/>
    </row>
    <row r="77" spans="1:9" x14ac:dyDescent="0.2">
      <c r="A77" s="1" t="s">
        <v>140</v>
      </c>
      <c r="B77" s="2" t="s">
        <v>152</v>
      </c>
      <c r="C77" s="54">
        <v>0</v>
      </c>
      <c r="D77" s="54">
        <v>0</v>
      </c>
      <c r="E77" s="54">
        <v>1000000000</v>
      </c>
      <c r="F77" s="54">
        <f t="shared" ref="F77" si="18">+C77-D77+E77</f>
        <v>1000000000</v>
      </c>
      <c r="G77" s="54">
        <f t="shared" ref="G77" si="19">F77</f>
        <v>1000000000</v>
      </c>
      <c r="H77" s="54">
        <v>0</v>
      </c>
      <c r="I77" s="5"/>
    </row>
    <row r="78" spans="1:9" x14ac:dyDescent="0.2">
      <c r="A78" s="1" t="s">
        <v>140</v>
      </c>
      <c r="B78" s="2" t="s">
        <v>65</v>
      </c>
      <c r="C78" s="54">
        <v>885108212</v>
      </c>
      <c r="D78" s="54">
        <v>395798411</v>
      </c>
      <c r="E78" s="54">
        <v>288000000</v>
      </c>
      <c r="F78" s="54">
        <f t="shared" si="12"/>
        <v>777309801</v>
      </c>
      <c r="G78" s="54">
        <f t="shared" si="13"/>
        <v>777309801</v>
      </c>
      <c r="H78" s="54">
        <v>0</v>
      </c>
      <c r="I78" s="5"/>
    </row>
    <row r="79" spans="1:9" x14ac:dyDescent="0.2">
      <c r="A79" s="1" t="s">
        <v>140</v>
      </c>
      <c r="B79" s="2" t="s">
        <v>66</v>
      </c>
      <c r="C79" s="54">
        <v>888317681</v>
      </c>
      <c r="D79" s="54">
        <v>272649082</v>
      </c>
      <c r="E79" s="54">
        <v>0</v>
      </c>
      <c r="F79" s="54">
        <f t="shared" si="12"/>
        <v>615668599</v>
      </c>
      <c r="G79" s="54">
        <f t="shared" si="13"/>
        <v>615668599</v>
      </c>
      <c r="H79" s="54">
        <v>0</v>
      </c>
      <c r="I79" s="5"/>
    </row>
    <row r="80" spans="1:9" x14ac:dyDescent="0.2">
      <c r="A80" s="1" t="s">
        <v>140</v>
      </c>
      <c r="B80" s="2" t="s">
        <v>67</v>
      </c>
      <c r="C80" s="54">
        <v>172745667</v>
      </c>
      <c r="D80" s="54">
        <f>+D81+D82+D83+D84+D85</f>
        <v>574830406</v>
      </c>
      <c r="E80" s="54">
        <v>563983690</v>
      </c>
      <c r="F80" s="54">
        <f>+F82+F83+F84+F85</f>
        <v>161898951</v>
      </c>
      <c r="G80" s="54">
        <f>+G82+G83+G84+G85</f>
        <v>161898951</v>
      </c>
      <c r="H80" s="54">
        <f>+H82+H83+H84+H85</f>
        <v>0</v>
      </c>
      <c r="I80" s="5"/>
    </row>
    <row r="81" spans="1:10" x14ac:dyDescent="0.2">
      <c r="A81" s="1" t="s">
        <v>140</v>
      </c>
      <c r="B81" s="2" t="s">
        <v>149</v>
      </c>
      <c r="C81" s="54">
        <v>0</v>
      </c>
      <c r="D81" s="54">
        <v>617168</v>
      </c>
      <c r="E81" s="54">
        <v>617168</v>
      </c>
      <c r="F81" s="54">
        <f t="shared" si="12"/>
        <v>0</v>
      </c>
      <c r="G81" s="54">
        <f t="shared" si="13"/>
        <v>0</v>
      </c>
      <c r="H81" s="54">
        <v>0</v>
      </c>
      <c r="I81" s="5"/>
    </row>
    <row r="82" spans="1:10" x14ac:dyDescent="0.2">
      <c r="A82" s="1" t="s">
        <v>140</v>
      </c>
      <c r="B82" s="2" t="s">
        <v>68</v>
      </c>
      <c r="C82" s="54">
        <v>611300</v>
      </c>
      <c r="D82" s="54">
        <v>2048000</v>
      </c>
      <c r="E82" s="54">
        <v>2048000</v>
      </c>
      <c r="F82" s="54">
        <f t="shared" si="12"/>
        <v>611300</v>
      </c>
      <c r="G82" s="54">
        <f t="shared" si="13"/>
        <v>611300</v>
      </c>
      <c r="H82" s="54">
        <v>0</v>
      </c>
      <c r="I82" s="5"/>
    </row>
    <row r="83" spans="1:10" x14ac:dyDescent="0.2">
      <c r="A83" s="1" t="s">
        <v>140</v>
      </c>
      <c r="B83" s="2" t="s">
        <v>69</v>
      </c>
      <c r="C83" s="54">
        <v>0</v>
      </c>
      <c r="D83" s="54">
        <v>15639754</v>
      </c>
      <c r="E83" s="54">
        <v>15996605</v>
      </c>
      <c r="F83" s="54">
        <f t="shared" si="12"/>
        <v>356851</v>
      </c>
      <c r="G83" s="54">
        <f t="shared" si="13"/>
        <v>356851</v>
      </c>
      <c r="H83" s="54">
        <v>0</v>
      </c>
      <c r="I83" s="5"/>
    </row>
    <row r="84" spans="1:10" x14ac:dyDescent="0.2">
      <c r="A84" s="1" t="s">
        <v>140</v>
      </c>
      <c r="B84" s="2" t="s">
        <v>70</v>
      </c>
      <c r="C84" s="54">
        <v>5141167</v>
      </c>
      <c r="D84" s="54">
        <v>35700524</v>
      </c>
      <c r="E84" s="54">
        <v>30559357</v>
      </c>
      <c r="F84" s="54">
        <f t="shared" si="12"/>
        <v>0</v>
      </c>
      <c r="G84" s="54">
        <f t="shared" si="13"/>
        <v>0</v>
      </c>
      <c r="H84" s="54">
        <v>0</v>
      </c>
      <c r="I84" s="5"/>
    </row>
    <row r="85" spans="1:10" x14ac:dyDescent="0.2">
      <c r="A85" s="1" t="s">
        <v>140</v>
      </c>
      <c r="B85" s="2" t="s">
        <v>141</v>
      </c>
      <c r="C85" s="54">
        <v>166993200</v>
      </c>
      <c r="D85" s="54">
        <v>520824960</v>
      </c>
      <c r="E85" s="54">
        <v>514762560</v>
      </c>
      <c r="F85" s="54">
        <f>+C85-D85+E85</f>
        <v>160930800</v>
      </c>
      <c r="G85" s="54">
        <f t="shared" si="13"/>
        <v>160930800</v>
      </c>
      <c r="H85" s="54">
        <v>0</v>
      </c>
      <c r="I85" s="5"/>
    </row>
    <row r="86" spans="1:10" x14ac:dyDescent="0.2">
      <c r="A86" s="1" t="s">
        <v>140</v>
      </c>
      <c r="B86" s="2" t="s">
        <v>71</v>
      </c>
      <c r="C86" s="54">
        <v>321921419</v>
      </c>
      <c r="D86" s="54">
        <v>261451868</v>
      </c>
      <c r="E86" s="54">
        <v>244124142</v>
      </c>
      <c r="F86" s="54">
        <f>+F87</f>
        <v>304593693</v>
      </c>
      <c r="G86" s="54">
        <f>+G87</f>
        <v>304593693</v>
      </c>
      <c r="H86" s="54">
        <f>+H87</f>
        <v>0</v>
      </c>
      <c r="I86" s="5"/>
      <c r="J86" s="16">
        <f>+Hoja2!C135</f>
        <v>321921419</v>
      </c>
    </row>
    <row r="87" spans="1:10" x14ac:dyDescent="0.2">
      <c r="A87" s="1" t="s">
        <v>140</v>
      </c>
      <c r="B87" s="2" t="s">
        <v>72</v>
      </c>
      <c r="C87" s="54">
        <v>321921419</v>
      </c>
      <c r="D87" s="54">
        <v>261451868</v>
      </c>
      <c r="E87" s="54">
        <v>244124142</v>
      </c>
      <c r="F87" s="54">
        <f>SUM(F88:F95)</f>
        <v>304593693</v>
      </c>
      <c r="G87" s="54">
        <f>SUM(G88:G95)</f>
        <v>304593693</v>
      </c>
      <c r="H87" s="54">
        <f>+H88+H89+H90+H91+H92+H94+H93+H95</f>
        <v>0</v>
      </c>
      <c r="I87" s="5"/>
      <c r="J87" s="16">
        <f>+C86</f>
        <v>321921419</v>
      </c>
    </row>
    <row r="88" spans="1:10" x14ac:dyDescent="0.2">
      <c r="A88" s="1" t="s">
        <v>140</v>
      </c>
      <c r="B88" s="2" t="s">
        <v>73</v>
      </c>
      <c r="C88" s="54">
        <v>0</v>
      </c>
      <c r="D88" s="54">
        <v>148440909</v>
      </c>
      <c r="E88" s="54">
        <v>150993110</v>
      </c>
      <c r="F88" s="54">
        <f t="shared" si="12"/>
        <v>2552201</v>
      </c>
      <c r="G88" s="54">
        <f t="shared" si="13"/>
        <v>2552201</v>
      </c>
      <c r="H88" s="54">
        <v>0</v>
      </c>
      <c r="I88" s="5"/>
      <c r="J88" s="66">
        <f>+J86-J87</f>
        <v>0</v>
      </c>
    </row>
    <row r="89" spans="1:10" x14ac:dyDescent="0.2">
      <c r="A89" s="1" t="s">
        <v>140</v>
      </c>
      <c r="B89" s="2" t="s">
        <v>74</v>
      </c>
      <c r="C89" s="54">
        <v>138292520</v>
      </c>
      <c r="D89" s="54">
        <v>81657005</v>
      </c>
      <c r="E89" s="54">
        <v>23520101</v>
      </c>
      <c r="F89" s="54">
        <f t="shared" si="12"/>
        <v>80155616</v>
      </c>
      <c r="G89" s="54">
        <f t="shared" si="13"/>
        <v>80155616</v>
      </c>
      <c r="H89" s="54">
        <v>0</v>
      </c>
      <c r="I89" s="5"/>
    </row>
    <row r="90" spans="1:10" x14ac:dyDescent="0.2">
      <c r="A90" s="1" t="s">
        <v>140</v>
      </c>
      <c r="B90" s="2" t="s">
        <v>75</v>
      </c>
      <c r="C90" s="54">
        <v>5535225</v>
      </c>
      <c r="D90" s="54">
        <v>5598840</v>
      </c>
      <c r="E90" s="54">
        <v>143050</v>
      </c>
      <c r="F90" s="54">
        <f t="shared" si="12"/>
        <v>79435</v>
      </c>
      <c r="G90" s="54">
        <f t="shared" si="13"/>
        <v>79435</v>
      </c>
      <c r="H90" s="54">
        <v>0</v>
      </c>
      <c r="I90" s="5"/>
    </row>
    <row r="91" spans="1:10" x14ac:dyDescent="0.2">
      <c r="A91" s="1" t="s">
        <v>140</v>
      </c>
      <c r="B91" s="2" t="s">
        <v>76</v>
      </c>
      <c r="C91" s="54">
        <v>66848218</v>
      </c>
      <c r="D91" s="54">
        <v>12468059</v>
      </c>
      <c r="E91" s="54">
        <v>12086012</v>
      </c>
      <c r="F91" s="54">
        <f t="shared" si="12"/>
        <v>66466171</v>
      </c>
      <c r="G91" s="54">
        <f t="shared" si="13"/>
        <v>66466171</v>
      </c>
      <c r="H91" s="54">
        <v>0</v>
      </c>
      <c r="I91" s="5"/>
    </row>
    <row r="92" spans="1:10" x14ac:dyDescent="0.2">
      <c r="A92" s="1" t="s">
        <v>140</v>
      </c>
      <c r="B92" s="2" t="s">
        <v>77</v>
      </c>
      <c r="C92" s="54">
        <v>44522735</v>
      </c>
      <c r="D92" s="54">
        <v>7037756</v>
      </c>
      <c r="E92" s="54">
        <v>11342182</v>
      </c>
      <c r="F92" s="54">
        <f t="shared" si="12"/>
        <v>48827161</v>
      </c>
      <c r="G92" s="54">
        <f t="shared" si="13"/>
        <v>48827161</v>
      </c>
      <c r="H92" s="54">
        <v>0</v>
      </c>
      <c r="I92" s="5"/>
    </row>
    <row r="93" spans="1:10" x14ac:dyDescent="0.2">
      <c r="A93" s="1" t="s">
        <v>140</v>
      </c>
      <c r="B93" s="2" t="s">
        <v>78</v>
      </c>
      <c r="C93" s="54">
        <v>65020921</v>
      </c>
      <c r="D93" s="54">
        <v>0</v>
      </c>
      <c r="E93" s="54">
        <v>23030901</v>
      </c>
      <c r="F93" s="54">
        <f t="shared" si="12"/>
        <v>88051822</v>
      </c>
      <c r="G93" s="54">
        <f t="shared" si="13"/>
        <v>88051822</v>
      </c>
      <c r="H93" s="54">
        <v>0</v>
      </c>
      <c r="I93" s="5"/>
    </row>
    <row r="94" spans="1:10" x14ac:dyDescent="0.2">
      <c r="A94" s="1" t="s">
        <v>140</v>
      </c>
      <c r="B94" s="2" t="s">
        <v>79</v>
      </c>
      <c r="C94" s="54">
        <v>0</v>
      </c>
      <c r="D94" s="54">
        <v>0</v>
      </c>
      <c r="E94" s="54">
        <v>16114687</v>
      </c>
      <c r="F94" s="54">
        <f t="shared" si="12"/>
        <v>16114687</v>
      </c>
      <c r="G94" s="54">
        <f t="shared" si="13"/>
        <v>16114687</v>
      </c>
      <c r="H94" s="54">
        <v>0</v>
      </c>
      <c r="I94" s="5"/>
    </row>
    <row r="95" spans="1:10" x14ac:dyDescent="0.2">
      <c r="A95" s="1" t="s">
        <v>140</v>
      </c>
      <c r="B95" s="2" t="s">
        <v>80</v>
      </c>
      <c r="C95" s="54">
        <v>1701800</v>
      </c>
      <c r="D95" s="54">
        <v>6249299</v>
      </c>
      <c r="E95" s="54">
        <v>6894099</v>
      </c>
      <c r="F95" s="54">
        <f t="shared" si="12"/>
        <v>2346600</v>
      </c>
      <c r="G95" s="54">
        <f t="shared" si="13"/>
        <v>2346600</v>
      </c>
      <c r="H95" s="54">
        <v>0</v>
      </c>
      <c r="I95" s="5"/>
    </row>
    <row r="96" spans="1:10" x14ac:dyDescent="0.2">
      <c r="A96" s="1" t="s">
        <v>140</v>
      </c>
      <c r="B96" s="2" t="s">
        <v>81</v>
      </c>
      <c r="C96" s="54">
        <v>2514351283</v>
      </c>
      <c r="D96" s="54">
        <v>990898608</v>
      </c>
      <c r="E96" s="54">
        <v>693344772</v>
      </c>
      <c r="F96" s="54">
        <f>+F97</f>
        <v>2216797447</v>
      </c>
      <c r="G96" s="54">
        <f t="shared" ref="F96:H97" si="20">+G97</f>
        <v>2216797447</v>
      </c>
      <c r="H96" s="54">
        <f t="shared" si="20"/>
        <v>0</v>
      </c>
      <c r="I96" s="5"/>
    </row>
    <row r="97" spans="1:19" x14ac:dyDescent="0.2">
      <c r="A97" s="1" t="s">
        <v>140</v>
      </c>
      <c r="B97" s="2" t="s">
        <v>82</v>
      </c>
      <c r="C97" s="54">
        <v>2514351283</v>
      </c>
      <c r="D97" s="54">
        <v>990898608</v>
      </c>
      <c r="E97" s="54">
        <v>693344772</v>
      </c>
      <c r="F97" s="54">
        <f t="shared" si="20"/>
        <v>2216797447</v>
      </c>
      <c r="G97" s="54">
        <f t="shared" si="20"/>
        <v>2216797447</v>
      </c>
      <c r="H97" s="54">
        <f t="shared" si="20"/>
        <v>0</v>
      </c>
      <c r="I97" s="5"/>
    </row>
    <row r="98" spans="1:19" x14ac:dyDescent="0.2">
      <c r="A98" s="1" t="s">
        <v>140</v>
      </c>
      <c r="B98" s="2" t="s">
        <v>83</v>
      </c>
      <c r="C98" s="54">
        <v>2514351283</v>
      </c>
      <c r="D98" s="54">
        <v>990898608</v>
      </c>
      <c r="E98" s="54">
        <v>693344772</v>
      </c>
      <c r="F98" s="54">
        <f t="shared" si="12"/>
        <v>2216797447</v>
      </c>
      <c r="G98" s="54">
        <f t="shared" si="13"/>
        <v>2216797447</v>
      </c>
      <c r="H98" s="54">
        <v>0</v>
      </c>
      <c r="I98" s="5"/>
    </row>
    <row r="99" spans="1:19" x14ac:dyDescent="0.2">
      <c r="A99" s="1" t="s">
        <v>140</v>
      </c>
      <c r="B99" s="2" t="s">
        <v>84</v>
      </c>
      <c r="C99" s="54">
        <v>271564754</v>
      </c>
      <c r="D99" s="54">
        <v>1471000</v>
      </c>
      <c r="E99" s="54">
        <v>69633271</v>
      </c>
      <c r="F99" s="54">
        <f t="shared" ref="F99:H100" si="21">+F100</f>
        <v>339727025</v>
      </c>
      <c r="G99" s="54">
        <f t="shared" si="21"/>
        <v>339727025</v>
      </c>
      <c r="H99" s="54">
        <f t="shared" si="21"/>
        <v>0</v>
      </c>
      <c r="I99" s="5"/>
    </row>
    <row r="100" spans="1:19" x14ac:dyDescent="0.2">
      <c r="A100" s="1" t="s">
        <v>140</v>
      </c>
      <c r="B100" s="2" t="s">
        <v>85</v>
      </c>
      <c r="C100" s="54">
        <v>271564754</v>
      </c>
      <c r="D100" s="54">
        <v>0</v>
      </c>
      <c r="E100" s="54">
        <v>68162271</v>
      </c>
      <c r="F100" s="54">
        <f t="shared" si="21"/>
        <v>339727025</v>
      </c>
      <c r="G100" s="54">
        <f t="shared" si="21"/>
        <v>339727025</v>
      </c>
      <c r="H100" s="54">
        <f t="shared" si="21"/>
        <v>0</v>
      </c>
      <c r="I100" s="5"/>
    </row>
    <row r="101" spans="1:19" x14ac:dyDescent="0.2">
      <c r="A101" s="1" t="s">
        <v>140</v>
      </c>
      <c r="B101" s="2" t="s">
        <v>86</v>
      </c>
      <c r="C101" s="54">
        <v>271564754</v>
      </c>
      <c r="D101" s="54">
        <v>0</v>
      </c>
      <c r="E101" s="54">
        <v>68162271</v>
      </c>
      <c r="F101" s="54">
        <f t="shared" si="12"/>
        <v>339727025</v>
      </c>
      <c r="G101" s="54">
        <f t="shared" si="13"/>
        <v>339727025</v>
      </c>
      <c r="H101" s="54">
        <v>0</v>
      </c>
      <c r="I101" s="5"/>
    </row>
    <row r="102" spans="1:19" s="8" customFormat="1" x14ac:dyDescent="0.2">
      <c r="A102" s="23" t="s">
        <v>140</v>
      </c>
      <c r="B102" s="24">
        <v>3</v>
      </c>
      <c r="C102" s="53">
        <v>1376290240</v>
      </c>
      <c r="D102" s="53">
        <v>357433565</v>
      </c>
      <c r="E102" s="53">
        <v>357433565</v>
      </c>
      <c r="F102" s="53">
        <f>+F103</f>
        <v>1376290242</v>
      </c>
      <c r="G102" s="53">
        <f>+G103</f>
        <v>0</v>
      </c>
      <c r="H102" s="53">
        <f>+H103</f>
        <v>1376290242</v>
      </c>
      <c r="I102" s="7"/>
      <c r="J102" s="17">
        <v>1376290240</v>
      </c>
      <c r="K102" s="17">
        <v>357433565</v>
      </c>
      <c r="L102" s="17">
        <v>357433565</v>
      </c>
      <c r="M102" s="17">
        <v>1376290242</v>
      </c>
      <c r="N102" s="17">
        <v>0</v>
      </c>
      <c r="O102" s="17">
        <v>1376290242</v>
      </c>
      <c r="S102" s="17"/>
    </row>
    <row r="103" spans="1:19" x14ac:dyDescent="0.2">
      <c r="A103" s="1" t="s">
        <v>140</v>
      </c>
      <c r="B103" s="2" t="s">
        <v>87</v>
      </c>
      <c r="C103" s="54">
        <v>1376290240</v>
      </c>
      <c r="D103" s="54">
        <v>357433565</v>
      </c>
      <c r="E103" s="54">
        <v>357433565</v>
      </c>
      <c r="F103" s="54">
        <f>+F104+F106+F108+F111</f>
        <v>1376290242</v>
      </c>
      <c r="G103" s="54">
        <f>+G104+G108</f>
        <v>0</v>
      </c>
      <c r="H103" s="54">
        <f>+H104+H106+H108+H111</f>
        <v>1376290242</v>
      </c>
      <c r="I103" s="5"/>
      <c r="J103" s="16">
        <f>+Hoja2!C155+Hoja2!C402</f>
        <v>1376290241.7399998</v>
      </c>
    </row>
    <row r="104" spans="1:19" x14ac:dyDescent="0.2">
      <c r="A104" s="1" t="s">
        <v>140</v>
      </c>
      <c r="B104" s="2" t="s">
        <v>88</v>
      </c>
      <c r="C104" s="54">
        <v>1223636823</v>
      </c>
      <c r="D104" s="54">
        <f>+D105</f>
        <v>0</v>
      </c>
      <c r="E104" s="54">
        <v>0</v>
      </c>
      <c r="F104" s="54">
        <f>+F105</f>
        <v>1223636823</v>
      </c>
      <c r="G104" s="54">
        <f>+G105</f>
        <v>0</v>
      </c>
      <c r="H104" s="54">
        <f>+H105</f>
        <v>1223636823</v>
      </c>
      <c r="I104" s="5"/>
      <c r="J104" s="16">
        <f>+C102</f>
        <v>1376290240</v>
      </c>
    </row>
    <row r="105" spans="1:19" x14ac:dyDescent="0.2">
      <c r="A105" s="1" t="s">
        <v>140</v>
      </c>
      <c r="B105" s="2" t="s">
        <v>89</v>
      </c>
      <c r="C105" s="54">
        <v>1223636823</v>
      </c>
      <c r="D105" s="54">
        <v>0</v>
      </c>
      <c r="E105" s="54">
        <v>0</v>
      </c>
      <c r="F105" s="54">
        <f t="shared" si="12"/>
        <v>1223636823</v>
      </c>
      <c r="G105" s="54">
        <v>0</v>
      </c>
      <c r="H105" s="54">
        <f t="shared" ref="H105:H125" si="22">F105</f>
        <v>1223636823</v>
      </c>
      <c r="I105" s="5"/>
      <c r="J105" s="66">
        <f>+J103-J104</f>
        <v>1.7399997711181641</v>
      </c>
    </row>
    <row r="106" spans="1:19" x14ac:dyDescent="0.2">
      <c r="A106" s="1" t="s">
        <v>140</v>
      </c>
      <c r="B106" s="2" t="s">
        <v>157</v>
      </c>
      <c r="C106" s="54">
        <v>300000000</v>
      </c>
      <c r="D106" s="54">
        <v>150968445</v>
      </c>
      <c r="E106" s="54">
        <v>0</v>
      </c>
      <c r="F106" s="54">
        <f>+F107</f>
        <v>149031555</v>
      </c>
      <c r="G106" s="54">
        <f>+G108+G109</f>
        <v>0</v>
      </c>
      <c r="H106" s="54">
        <f>+H107</f>
        <v>149031555</v>
      </c>
      <c r="I106" s="5"/>
    </row>
    <row r="107" spans="1:19" x14ac:dyDescent="0.2">
      <c r="A107" s="1" t="s">
        <v>140</v>
      </c>
      <c r="B107" s="2" t="s">
        <v>158</v>
      </c>
      <c r="C107" s="54">
        <v>300000000</v>
      </c>
      <c r="D107" s="54">
        <v>150968445</v>
      </c>
      <c r="E107" s="54">
        <v>0</v>
      </c>
      <c r="F107" s="54">
        <f t="shared" ref="F107" si="23">+C107-D107+E107</f>
        <v>149031555</v>
      </c>
      <c r="G107" s="54">
        <v>0</v>
      </c>
      <c r="H107" s="54">
        <f t="shared" ref="H107" si="24">F107</f>
        <v>149031555</v>
      </c>
      <c r="I107" s="5"/>
    </row>
    <row r="108" spans="1:19" x14ac:dyDescent="0.2">
      <c r="A108" s="1" t="s">
        <v>140</v>
      </c>
      <c r="B108" s="2" t="s">
        <v>90</v>
      </c>
      <c r="C108" s="54">
        <v>210086984</v>
      </c>
      <c r="D108" s="54">
        <v>206465120</v>
      </c>
      <c r="E108" s="54">
        <v>0</v>
      </c>
      <c r="F108" s="54">
        <f>+F109+F110</f>
        <v>3621864</v>
      </c>
      <c r="G108" s="54">
        <f>+G109+G110</f>
        <v>0</v>
      </c>
      <c r="H108" s="54">
        <f>+H109+H110</f>
        <v>3621864</v>
      </c>
      <c r="I108" s="5"/>
    </row>
    <row r="109" spans="1:19" x14ac:dyDescent="0.2">
      <c r="A109" s="1" t="s">
        <v>140</v>
      </c>
      <c r="B109" s="2" t="s">
        <v>91</v>
      </c>
      <c r="C109" s="54">
        <v>2643000193</v>
      </c>
      <c r="D109" s="54">
        <v>0</v>
      </c>
      <c r="E109" s="54">
        <v>0</v>
      </c>
      <c r="F109" s="54">
        <f t="shared" si="12"/>
        <v>2643000193</v>
      </c>
      <c r="G109" s="54">
        <v>0</v>
      </c>
      <c r="H109" s="54">
        <f t="shared" si="22"/>
        <v>2643000193</v>
      </c>
      <c r="I109" s="5"/>
    </row>
    <row r="110" spans="1:19" x14ac:dyDescent="0.2">
      <c r="A110" s="1" t="s">
        <v>140</v>
      </c>
      <c r="B110" s="2" t="s">
        <v>92</v>
      </c>
      <c r="C110" s="55">
        <v>-2432913209</v>
      </c>
      <c r="D110" s="54">
        <v>206465120</v>
      </c>
      <c r="E110" s="54">
        <v>0</v>
      </c>
      <c r="F110" s="54">
        <f t="shared" si="12"/>
        <v>-2639378329</v>
      </c>
      <c r="G110" s="54">
        <v>0</v>
      </c>
      <c r="H110" s="54">
        <f t="shared" si="22"/>
        <v>-2639378329</v>
      </c>
      <c r="I110" s="5"/>
    </row>
    <row r="111" spans="1:19" x14ac:dyDescent="0.2">
      <c r="A111" s="1" t="s">
        <v>140</v>
      </c>
      <c r="B111" s="2" t="s">
        <v>164</v>
      </c>
      <c r="C111" s="54">
        <v>-357433565</v>
      </c>
      <c r="D111" s="54">
        <v>0</v>
      </c>
      <c r="E111" s="54">
        <v>357433565</v>
      </c>
      <c r="F111" s="54">
        <f>+F112</f>
        <v>0</v>
      </c>
      <c r="G111" s="54">
        <f>+G112+G113</f>
        <v>0</v>
      </c>
      <c r="H111" s="54">
        <f>+H112</f>
        <v>0</v>
      </c>
      <c r="I111" s="5"/>
    </row>
    <row r="112" spans="1:19" x14ac:dyDescent="0.2">
      <c r="A112" s="1" t="s">
        <v>140</v>
      </c>
      <c r="B112" s="2" t="s">
        <v>165</v>
      </c>
      <c r="C112" s="54">
        <v>-357433565</v>
      </c>
      <c r="D112" s="54">
        <v>0</v>
      </c>
      <c r="E112" s="54">
        <v>357433565</v>
      </c>
      <c r="F112" s="54">
        <f t="shared" ref="F112" si="25">+C112-D112+E112</f>
        <v>0</v>
      </c>
      <c r="G112" s="54">
        <v>0</v>
      </c>
      <c r="H112" s="54">
        <f t="shared" ref="H112" si="26">F112</f>
        <v>0</v>
      </c>
      <c r="I112" s="5"/>
    </row>
    <row r="113" spans="1:19" s="12" customFormat="1" x14ac:dyDescent="0.2">
      <c r="A113" s="26" t="s">
        <v>140</v>
      </c>
      <c r="B113" s="27">
        <v>4</v>
      </c>
      <c r="C113" s="57">
        <v>0</v>
      </c>
      <c r="D113" s="57">
        <f>+D114+D120</f>
        <v>1072422000</v>
      </c>
      <c r="E113" s="57">
        <f>+E114+E120</f>
        <v>4371727225</v>
      </c>
      <c r="F113" s="57">
        <f>+F114+F120</f>
        <v>3299305225</v>
      </c>
      <c r="G113" s="57">
        <f>+G114+G120</f>
        <v>0</v>
      </c>
      <c r="H113" s="57">
        <f>+H114+H120</f>
        <v>3299305225</v>
      </c>
      <c r="I113" s="11"/>
      <c r="J113" s="19">
        <v>0</v>
      </c>
      <c r="K113" s="19">
        <v>1072422000</v>
      </c>
      <c r="L113" s="19">
        <v>4371727225</v>
      </c>
      <c r="M113" s="19">
        <v>3299305225</v>
      </c>
      <c r="N113" s="19">
        <v>0</v>
      </c>
      <c r="O113" s="19">
        <v>3297888154</v>
      </c>
      <c r="S113" s="19"/>
    </row>
    <row r="114" spans="1:19" x14ac:dyDescent="0.2">
      <c r="A114" s="1" t="s">
        <v>140</v>
      </c>
      <c r="B114" s="2" t="s">
        <v>93</v>
      </c>
      <c r="C114" s="54">
        <v>0</v>
      </c>
      <c r="D114" s="54">
        <v>1072422000</v>
      </c>
      <c r="E114" s="54">
        <v>4329522604</v>
      </c>
      <c r="F114" s="54">
        <f>+F115+F118</f>
        <v>3257100604</v>
      </c>
      <c r="G114" s="54">
        <f>+G115+G118</f>
        <v>0</v>
      </c>
      <c r="H114" s="54">
        <f>+H115+H118</f>
        <v>3257100604</v>
      </c>
      <c r="I114" s="5"/>
    </row>
    <row r="115" spans="1:19" x14ac:dyDescent="0.2">
      <c r="A115" s="1" t="s">
        <v>140</v>
      </c>
      <c r="B115" s="2" t="s">
        <v>94</v>
      </c>
      <c r="C115" s="54">
        <v>0</v>
      </c>
      <c r="D115" s="54">
        <v>0</v>
      </c>
      <c r="E115" s="54">
        <v>4329522604</v>
      </c>
      <c r="F115" s="54">
        <f>+F116+F117</f>
        <v>4329522604</v>
      </c>
      <c r="G115" s="54">
        <f>+G116+G117</f>
        <v>0</v>
      </c>
      <c r="H115" s="54">
        <f>+H116+H117</f>
        <v>4329522604</v>
      </c>
      <c r="I115" s="5"/>
      <c r="J115" s="16">
        <f>+F113-H113</f>
        <v>0</v>
      </c>
    </row>
    <row r="116" spans="1:19" x14ac:dyDescent="0.2">
      <c r="A116" s="1" t="s">
        <v>140</v>
      </c>
      <c r="B116" s="2" t="s">
        <v>95</v>
      </c>
      <c r="C116" s="54">
        <v>0</v>
      </c>
      <c r="D116" s="54">
        <v>0</v>
      </c>
      <c r="E116" s="54">
        <v>4289688000</v>
      </c>
      <c r="F116" s="54">
        <f t="shared" ref="F116:F126" si="27">+C116-D116+E116</f>
        <v>4289688000</v>
      </c>
      <c r="G116" s="54">
        <v>0</v>
      </c>
      <c r="H116" s="54">
        <f t="shared" si="22"/>
        <v>4289688000</v>
      </c>
      <c r="I116" s="5"/>
    </row>
    <row r="117" spans="1:19" x14ac:dyDescent="0.2">
      <c r="A117" s="1" t="s">
        <v>140</v>
      </c>
      <c r="B117" s="2" t="s">
        <v>96</v>
      </c>
      <c r="C117" s="54">
        <v>0</v>
      </c>
      <c r="D117" s="54">
        <v>0</v>
      </c>
      <c r="E117" s="54">
        <v>39834604</v>
      </c>
      <c r="F117" s="54">
        <f>+C117-D117+E117</f>
        <v>39834604</v>
      </c>
      <c r="G117" s="54">
        <v>0</v>
      </c>
      <c r="H117" s="54">
        <f t="shared" si="22"/>
        <v>39834604</v>
      </c>
      <c r="I117" s="5"/>
    </row>
    <row r="118" spans="1:19" x14ac:dyDescent="0.2">
      <c r="A118" s="1" t="s">
        <v>140</v>
      </c>
      <c r="B118" s="2" t="s">
        <v>97</v>
      </c>
      <c r="C118" s="54">
        <v>0</v>
      </c>
      <c r="D118" s="54">
        <v>1072422000</v>
      </c>
      <c r="E118" s="54">
        <v>0</v>
      </c>
      <c r="F118" s="54">
        <f>+F119</f>
        <v>-1072422000</v>
      </c>
      <c r="G118" s="54">
        <f>+G119</f>
        <v>0</v>
      </c>
      <c r="H118" s="54">
        <f>+H119</f>
        <v>-1072422000</v>
      </c>
      <c r="I118" s="5"/>
    </row>
    <row r="119" spans="1:19" x14ac:dyDescent="0.2">
      <c r="A119" s="1" t="s">
        <v>140</v>
      </c>
      <c r="B119" s="2" t="s">
        <v>98</v>
      </c>
      <c r="C119" s="54">
        <v>0</v>
      </c>
      <c r="D119" s="54">
        <v>1072422000</v>
      </c>
      <c r="E119" s="54">
        <v>0</v>
      </c>
      <c r="F119" s="54">
        <f t="shared" si="27"/>
        <v>-1072422000</v>
      </c>
      <c r="G119" s="54">
        <v>0</v>
      </c>
      <c r="H119" s="54">
        <f t="shared" si="22"/>
        <v>-1072422000</v>
      </c>
      <c r="I119" s="5"/>
    </row>
    <row r="120" spans="1:19" s="3" customFormat="1" x14ac:dyDescent="0.2">
      <c r="A120" s="10" t="s">
        <v>140</v>
      </c>
      <c r="B120" s="4" t="s">
        <v>99</v>
      </c>
      <c r="C120" s="55">
        <v>0</v>
      </c>
      <c r="D120" s="55">
        <f>+D121+D123</f>
        <v>0</v>
      </c>
      <c r="E120" s="55">
        <f>+E121+E123</f>
        <v>42204621</v>
      </c>
      <c r="F120" s="55">
        <f>+F121+F123</f>
        <v>42204621</v>
      </c>
      <c r="G120" s="55">
        <f>+G121+G123</f>
        <v>0</v>
      </c>
      <c r="H120" s="55">
        <f>+H121+H123</f>
        <v>42204621</v>
      </c>
      <c r="I120" s="13"/>
      <c r="J120" s="20"/>
      <c r="K120" s="20"/>
      <c r="L120" s="20"/>
      <c r="M120" s="20"/>
      <c r="N120" s="20"/>
      <c r="O120" s="20"/>
      <c r="S120" s="20"/>
    </row>
    <row r="121" spans="1:19" x14ac:dyDescent="0.2">
      <c r="A121" s="1" t="s">
        <v>140</v>
      </c>
      <c r="B121" s="2" t="s">
        <v>100</v>
      </c>
      <c r="C121" s="54">
        <v>0</v>
      </c>
      <c r="D121" s="54">
        <f>+D122</f>
        <v>0</v>
      </c>
      <c r="E121" s="54">
        <v>37243500</v>
      </c>
      <c r="F121" s="54">
        <f>+F122</f>
        <v>37243500</v>
      </c>
      <c r="G121" s="54">
        <f>+G122</f>
        <v>0</v>
      </c>
      <c r="H121" s="54">
        <f>+H122</f>
        <v>37243500</v>
      </c>
      <c r="I121" s="5"/>
    </row>
    <row r="122" spans="1:19" x14ac:dyDescent="0.2">
      <c r="A122" s="1" t="s">
        <v>140</v>
      </c>
      <c r="B122" s="2" t="s">
        <v>101</v>
      </c>
      <c r="C122" s="54">
        <v>0</v>
      </c>
      <c r="D122" s="54">
        <v>0</v>
      </c>
      <c r="E122" s="54">
        <v>37243500</v>
      </c>
      <c r="F122" s="54">
        <f t="shared" si="27"/>
        <v>37243500</v>
      </c>
      <c r="G122" s="54">
        <v>0</v>
      </c>
      <c r="H122" s="54">
        <f t="shared" si="22"/>
        <v>37243500</v>
      </c>
      <c r="I122" s="5"/>
    </row>
    <row r="123" spans="1:19" x14ac:dyDescent="0.2">
      <c r="A123" s="1" t="s">
        <v>140</v>
      </c>
      <c r="B123" s="2" t="s">
        <v>102</v>
      </c>
      <c r="C123" s="54">
        <v>0</v>
      </c>
      <c r="D123" s="54">
        <f>+D124</f>
        <v>0</v>
      </c>
      <c r="E123" s="54">
        <f>+E124+E125+E126</f>
        <v>4961121</v>
      </c>
      <c r="F123" s="54">
        <f>+F124+F125+F126</f>
        <v>4961121</v>
      </c>
      <c r="G123" s="54">
        <f>+G125+G126</f>
        <v>0</v>
      </c>
      <c r="H123" s="54">
        <f>+H124+H125+H126</f>
        <v>4961121</v>
      </c>
      <c r="I123" s="5"/>
    </row>
    <row r="124" spans="1:19" x14ac:dyDescent="0.2">
      <c r="A124" s="65" t="s">
        <v>140</v>
      </c>
      <c r="B124" s="62" t="s">
        <v>159</v>
      </c>
      <c r="C124" s="63">
        <v>0</v>
      </c>
      <c r="D124" s="63">
        <v>0</v>
      </c>
      <c r="E124" s="63">
        <v>0</v>
      </c>
      <c r="F124" s="63">
        <f>+C124-D124+E124</f>
        <v>0</v>
      </c>
      <c r="G124" s="63">
        <v>0</v>
      </c>
      <c r="H124" s="63">
        <f t="shared" ref="H124" si="28">F124</f>
        <v>0</v>
      </c>
      <c r="I124" s="5"/>
    </row>
    <row r="125" spans="1:19" x14ac:dyDescent="0.2">
      <c r="A125" s="1" t="s">
        <v>140</v>
      </c>
      <c r="B125" s="2" t="s">
        <v>103</v>
      </c>
      <c r="C125" s="54">
        <v>0</v>
      </c>
      <c r="D125" s="54">
        <v>0</v>
      </c>
      <c r="E125" s="54">
        <v>3402000</v>
      </c>
      <c r="F125" s="54">
        <f t="shared" si="27"/>
        <v>3402000</v>
      </c>
      <c r="G125" s="54">
        <v>0</v>
      </c>
      <c r="H125" s="54">
        <f t="shared" si="22"/>
        <v>3402000</v>
      </c>
      <c r="I125" s="5"/>
    </row>
    <row r="126" spans="1:19" x14ac:dyDescent="0.2">
      <c r="A126" s="1" t="s">
        <v>140</v>
      </c>
      <c r="B126" s="2" t="s">
        <v>104</v>
      </c>
      <c r="C126" s="54">
        <v>0</v>
      </c>
      <c r="D126" s="54">
        <v>0</v>
      </c>
      <c r="E126" s="54">
        <f>142050+1417071</f>
        <v>1559121</v>
      </c>
      <c r="F126" s="54">
        <f t="shared" si="27"/>
        <v>1559121</v>
      </c>
      <c r="G126" s="54">
        <v>0</v>
      </c>
      <c r="H126" s="54">
        <f>F126</f>
        <v>1559121</v>
      </c>
      <c r="I126" s="5"/>
    </row>
    <row r="127" spans="1:19" s="8" customFormat="1" x14ac:dyDescent="0.2">
      <c r="A127" s="23" t="s">
        <v>140</v>
      </c>
      <c r="B127" s="24">
        <v>5</v>
      </c>
      <c r="C127" s="53">
        <v>0</v>
      </c>
      <c r="D127" s="53">
        <f>+D128+D163+D172</f>
        <v>4592317823</v>
      </c>
      <c r="E127" s="53">
        <f>+E128+E163+E172</f>
        <v>1416878213</v>
      </c>
      <c r="F127" s="53">
        <f>+F128+F163+F172</f>
        <v>3175438985</v>
      </c>
      <c r="G127" s="53">
        <v>0</v>
      </c>
      <c r="H127" s="53">
        <f>F127</f>
        <v>3175438985</v>
      </c>
      <c r="I127" s="7"/>
      <c r="J127" s="17">
        <v>0</v>
      </c>
      <c r="K127" s="17">
        <v>4592317198</v>
      </c>
      <c r="L127" s="17">
        <v>1416878213</v>
      </c>
      <c r="M127" s="17">
        <v>3175438985</v>
      </c>
      <c r="N127" s="17">
        <v>0</v>
      </c>
      <c r="O127" s="17">
        <v>3175438985</v>
      </c>
      <c r="S127" s="17"/>
    </row>
    <row r="128" spans="1:19" x14ac:dyDescent="0.2">
      <c r="A128" s="1" t="s">
        <v>140</v>
      </c>
      <c r="B128" s="2" t="s">
        <v>105</v>
      </c>
      <c r="C128" s="54">
        <v>0</v>
      </c>
      <c r="D128" s="54">
        <f>+D129+D134+D140+D143+D151+D153+D160</f>
        <v>398406769</v>
      </c>
      <c r="E128" s="54">
        <v>136513</v>
      </c>
      <c r="F128" s="54">
        <f>+F129+F134+F140+F143+F151+F153+F160</f>
        <v>398270256</v>
      </c>
      <c r="G128" s="54">
        <f>+G129+G134+G140+G143+G151+G153</f>
        <v>0</v>
      </c>
      <c r="H128" s="54">
        <f>+H129+H134+H140+H143+H151+H153+H160</f>
        <v>398270256</v>
      </c>
      <c r="I128" s="5"/>
    </row>
    <row r="129" spans="1:19" x14ac:dyDescent="0.2">
      <c r="A129" s="1" t="s">
        <v>140</v>
      </c>
      <c r="B129" s="2" t="s">
        <v>106</v>
      </c>
      <c r="C129" s="54">
        <v>0</v>
      </c>
      <c r="D129" s="54">
        <v>148582400</v>
      </c>
      <c r="E129" s="54">
        <v>0</v>
      </c>
      <c r="F129" s="54">
        <f>+F130+F131+F132</f>
        <v>148582400</v>
      </c>
      <c r="G129" s="54">
        <f>+G130+G131+G132</f>
        <v>0</v>
      </c>
      <c r="H129" s="54">
        <f>+H130+H131+H132</f>
        <v>148582400</v>
      </c>
      <c r="I129" s="5"/>
    </row>
    <row r="130" spans="1:19" x14ac:dyDescent="0.2">
      <c r="A130" s="1" t="s">
        <v>140</v>
      </c>
      <c r="B130" s="2" t="s">
        <v>107</v>
      </c>
      <c r="C130" s="54">
        <v>0</v>
      </c>
      <c r="D130" s="54">
        <v>135505867</v>
      </c>
      <c r="E130" s="54">
        <v>0</v>
      </c>
      <c r="F130" s="54">
        <f>+C130+D130-E130</f>
        <v>135505867</v>
      </c>
      <c r="G130" s="54">
        <v>0</v>
      </c>
      <c r="H130" s="54">
        <f>F130</f>
        <v>135505867</v>
      </c>
      <c r="I130" s="5"/>
    </row>
    <row r="131" spans="1:19" x14ac:dyDescent="0.2">
      <c r="A131" s="1" t="s">
        <v>140</v>
      </c>
      <c r="B131" s="2" t="s">
        <v>108</v>
      </c>
      <c r="C131" s="54">
        <v>0</v>
      </c>
      <c r="D131" s="54">
        <v>12020533</v>
      </c>
      <c r="E131" s="54">
        <v>0</v>
      </c>
      <c r="F131" s="54">
        <f>+C131+D131-E131</f>
        <v>12020533</v>
      </c>
      <c r="G131" s="54">
        <v>0</v>
      </c>
      <c r="H131" s="54">
        <f>F131</f>
        <v>12020533</v>
      </c>
      <c r="I131" s="5"/>
    </row>
    <row r="132" spans="1:19" x14ac:dyDescent="0.2">
      <c r="A132" s="1" t="s">
        <v>140</v>
      </c>
      <c r="B132" s="2" t="s">
        <v>109</v>
      </c>
      <c r="C132" s="54">
        <v>0</v>
      </c>
      <c r="D132" s="54">
        <v>1056000</v>
      </c>
      <c r="E132" s="54">
        <v>0</v>
      </c>
      <c r="F132" s="54">
        <f>+C132+D132-E132</f>
        <v>1056000</v>
      </c>
      <c r="G132" s="54">
        <v>0</v>
      </c>
      <c r="H132" s="54">
        <f>F132</f>
        <v>1056000</v>
      </c>
      <c r="I132" s="5"/>
    </row>
    <row r="133" spans="1:19" x14ac:dyDescent="0.2">
      <c r="A133" s="1" t="s">
        <v>140</v>
      </c>
      <c r="B133" s="2" t="s">
        <v>147</v>
      </c>
      <c r="C133" s="54">
        <v>0</v>
      </c>
      <c r="D133" s="54">
        <v>0</v>
      </c>
      <c r="E133" s="54">
        <v>0</v>
      </c>
      <c r="F133" s="54">
        <f>+C133+D133-E133</f>
        <v>0</v>
      </c>
      <c r="G133" s="54">
        <v>0</v>
      </c>
      <c r="H133" s="54">
        <f>F133</f>
        <v>0</v>
      </c>
      <c r="I133" s="5"/>
    </row>
    <row r="134" spans="1:19" x14ac:dyDescent="0.2">
      <c r="A134" s="1" t="s">
        <v>140</v>
      </c>
      <c r="B134" s="2" t="s">
        <v>110</v>
      </c>
      <c r="C134" s="54">
        <v>0</v>
      </c>
      <c r="D134" s="54">
        <v>31965289</v>
      </c>
      <c r="E134" s="55">
        <v>136513</v>
      </c>
      <c r="F134" s="55">
        <f>+F135+F136+F137+F138+F139</f>
        <v>31828776</v>
      </c>
      <c r="G134" s="55">
        <f>+G135+G136+G137+G138+G139</f>
        <v>0</v>
      </c>
      <c r="H134" s="54">
        <f>+H135+H136+H137+H138+H139</f>
        <v>31828776</v>
      </c>
      <c r="I134" s="5"/>
    </row>
    <row r="135" spans="1:19" x14ac:dyDescent="0.2">
      <c r="A135" s="1" t="s">
        <v>140</v>
      </c>
      <c r="B135" s="2" t="s">
        <v>111</v>
      </c>
      <c r="C135" s="54">
        <v>0</v>
      </c>
      <c r="D135" s="54">
        <v>6894099</v>
      </c>
      <c r="E135" s="55">
        <v>76999</v>
      </c>
      <c r="F135" s="55">
        <f t="shared" ref="F135:F139" si="29">+C135+D135-E135</f>
        <v>6817100</v>
      </c>
      <c r="G135" s="55">
        <v>0</v>
      </c>
      <c r="H135" s="54">
        <f t="shared" ref="H135:H139" si="30">F135</f>
        <v>6817100</v>
      </c>
      <c r="I135" s="5"/>
    </row>
    <row r="136" spans="1:19" x14ac:dyDescent="0.2">
      <c r="A136" s="1" t="s">
        <v>140</v>
      </c>
      <c r="B136" s="2" t="s">
        <v>112</v>
      </c>
      <c r="C136" s="54">
        <v>0</v>
      </c>
      <c r="D136" s="54">
        <v>3482301</v>
      </c>
      <c r="E136" s="55">
        <v>0</v>
      </c>
      <c r="F136" s="55">
        <f t="shared" si="29"/>
        <v>3482301</v>
      </c>
      <c r="G136" s="55">
        <v>0</v>
      </c>
      <c r="H136" s="54">
        <f t="shared" si="30"/>
        <v>3482301</v>
      </c>
      <c r="I136" s="5"/>
    </row>
    <row r="137" spans="1:19" x14ac:dyDescent="0.2">
      <c r="A137" s="1" t="s">
        <v>140</v>
      </c>
      <c r="B137" s="2" t="s">
        <v>113</v>
      </c>
      <c r="C137" s="54">
        <v>0</v>
      </c>
      <c r="D137" s="54">
        <v>899678</v>
      </c>
      <c r="E137" s="55">
        <v>18778</v>
      </c>
      <c r="F137" s="55">
        <f t="shared" si="29"/>
        <v>880900</v>
      </c>
      <c r="G137" s="55">
        <v>0</v>
      </c>
      <c r="H137" s="54">
        <f t="shared" si="30"/>
        <v>880900</v>
      </c>
      <c r="I137" s="5"/>
    </row>
    <row r="138" spans="1:19" x14ac:dyDescent="0.2">
      <c r="A138" s="1" t="s">
        <v>140</v>
      </c>
      <c r="B138" s="2" t="s">
        <v>114</v>
      </c>
      <c r="C138" s="54">
        <v>0</v>
      </c>
      <c r="D138" s="54">
        <v>15770356</v>
      </c>
      <c r="E138" s="55">
        <v>40736</v>
      </c>
      <c r="F138" s="55">
        <f t="shared" si="29"/>
        <v>15729620</v>
      </c>
      <c r="G138" s="55">
        <v>0</v>
      </c>
      <c r="H138" s="54">
        <f t="shared" si="30"/>
        <v>15729620</v>
      </c>
      <c r="I138" s="5"/>
    </row>
    <row r="139" spans="1:19" x14ac:dyDescent="0.2">
      <c r="A139" s="1" t="s">
        <v>140</v>
      </c>
      <c r="B139" s="2" t="s">
        <v>142</v>
      </c>
      <c r="C139" s="54">
        <v>0</v>
      </c>
      <c r="D139" s="54">
        <v>4918855</v>
      </c>
      <c r="E139" s="55">
        <v>0</v>
      </c>
      <c r="F139" s="55">
        <f t="shared" si="29"/>
        <v>4918855</v>
      </c>
      <c r="G139" s="55">
        <v>0</v>
      </c>
      <c r="H139" s="54">
        <f t="shared" si="30"/>
        <v>4918855</v>
      </c>
      <c r="I139" s="5"/>
    </row>
    <row r="140" spans="1:19" x14ac:dyDescent="0.2">
      <c r="A140" s="1" t="s">
        <v>140</v>
      </c>
      <c r="B140" s="2" t="s">
        <v>115</v>
      </c>
      <c r="C140" s="54">
        <v>0</v>
      </c>
      <c r="D140" s="54">
        <v>2048000</v>
      </c>
      <c r="E140" s="55">
        <v>0</v>
      </c>
      <c r="F140" s="55">
        <f>+F141+F142</f>
        <v>2048000</v>
      </c>
      <c r="G140" s="55">
        <f>+G141+G142</f>
        <v>0</v>
      </c>
      <c r="H140" s="54">
        <f>+H141+H142</f>
        <v>2048000</v>
      </c>
      <c r="I140" s="5"/>
    </row>
    <row r="141" spans="1:19" x14ac:dyDescent="0.2">
      <c r="A141" s="1" t="s">
        <v>140</v>
      </c>
      <c r="B141" s="2" t="s">
        <v>116</v>
      </c>
      <c r="C141" s="54">
        <v>0</v>
      </c>
      <c r="D141" s="54">
        <v>1228800</v>
      </c>
      <c r="E141" s="55">
        <v>0</v>
      </c>
      <c r="F141" s="55">
        <f>+C141+D141-E141</f>
        <v>1228800</v>
      </c>
      <c r="G141" s="55">
        <v>0</v>
      </c>
      <c r="H141" s="54">
        <f>F141</f>
        <v>1228800</v>
      </c>
      <c r="I141" s="5"/>
    </row>
    <row r="142" spans="1:19" x14ac:dyDescent="0.2">
      <c r="A142" s="1" t="s">
        <v>140</v>
      </c>
      <c r="B142" s="2" t="s">
        <v>117</v>
      </c>
      <c r="C142" s="54">
        <v>0</v>
      </c>
      <c r="D142" s="54">
        <v>819200</v>
      </c>
      <c r="E142" s="55">
        <v>0</v>
      </c>
      <c r="F142" s="55">
        <f>+C142+D142-E142</f>
        <v>819200</v>
      </c>
      <c r="G142" s="55">
        <v>0</v>
      </c>
      <c r="H142" s="54">
        <f>F142</f>
        <v>819200</v>
      </c>
      <c r="I142" s="5"/>
    </row>
    <row r="143" spans="1:19" s="8" customFormat="1" x14ac:dyDescent="0.2">
      <c r="A143" s="1" t="s">
        <v>140</v>
      </c>
      <c r="B143" s="2" t="s">
        <v>118</v>
      </c>
      <c r="C143" s="54">
        <v>0</v>
      </c>
      <c r="D143" s="54">
        <v>108377133</v>
      </c>
      <c r="E143" s="55">
        <v>0</v>
      </c>
      <c r="F143" s="55">
        <f>SUM(F144:F150)</f>
        <v>108377133</v>
      </c>
      <c r="G143" s="55">
        <f>SUM(G144:G150)</f>
        <v>0</v>
      </c>
      <c r="H143" s="54">
        <f>SUM(H144:H150)</f>
        <v>108377133</v>
      </c>
      <c r="I143" s="7"/>
      <c r="J143" s="17"/>
      <c r="K143" s="17"/>
      <c r="L143" s="17"/>
      <c r="M143" s="17"/>
      <c r="N143" s="17"/>
      <c r="O143" s="17"/>
      <c r="S143" s="17"/>
    </row>
    <row r="144" spans="1:19" x14ac:dyDescent="0.2">
      <c r="A144" s="1" t="s">
        <v>140</v>
      </c>
      <c r="B144" s="2" t="s">
        <v>119</v>
      </c>
      <c r="C144" s="54">
        <v>0</v>
      </c>
      <c r="D144" s="54">
        <v>12086012</v>
      </c>
      <c r="E144" s="55">
        <v>0</v>
      </c>
      <c r="F144" s="55">
        <f>+C144+D144-E144</f>
        <v>12086012</v>
      </c>
      <c r="G144" s="55">
        <v>0</v>
      </c>
      <c r="H144" s="54">
        <f t="shared" ref="H144:H150" si="31">F144</f>
        <v>12086012</v>
      </c>
      <c r="I144" s="5"/>
    </row>
    <row r="145" spans="1:19" x14ac:dyDescent="0.2">
      <c r="A145" s="1" t="s">
        <v>140</v>
      </c>
      <c r="B145" s="2" t="s">
        <v>120</v>
      </c>
      <c r="C145" s="54">
        <v>0</v>
      </c>
      <c r="D145" s="54">
        <v>23520101</v>
      </c>
      <c r="E145" s="55">
        <v>0</v>
      </c>
      <c r="F145" s="55">
        <f>+C145+D145-E145</f>
        <v>23520101</v>
      </c>
      <c r="G145" s="55">
        <v>0</v>
      </c>
      <c r="H145" s="54">
        <f t="shared" si="31"/>
        <v>23520101</v>
      </c>
      <c r="I145" s="5"/>
    </row>
    <row r="146" spans="1:19" x14ac:dyDescent="0.2">
      <c r="A146" s="1" t="s">
        <v>140</v>
      </c>
      <c r="B146" s="2" t="s">
        <v>121</v>
      </c>
      <c r="C146" s="54">
        <v>0</v>
      </c>
      <c r="D146" s="54">
        <v>143050</v>
      </c>
      <c r="E146" s="55">
        <v>0</v>
      </c>
      <c r="F146" s="55">
        <f t="shared" ref="F146:F149" si="32">+C146+D146-E146</f>
        <v>143050</v>
      </c>
      <c r="G146" s="55">
        <v>0</v>
      </c>
      <c r="H146" s="54">
        <f t="shared" si="31"/>
        <v>143050</v>
      </c>
      <c r="I146" s="5"/>
    </row>
    <row r="147" spans="1:19" x14ac:dyDescent="0.2">
      <c r="A147" s="1" t="s">
        <v>140</v>
      </c>
      <c r="B147" s="2" t="s">
        <v>122</v>
      </c>
      <c r="C147" s="54">
        <v>0</v>
      </c>
      <c r="D147" s="54">
        <v>11342182</v>
      </c>
      <c r="E147" s="55">
        <v>0</v>
      </c>
      <c r="F147" s="55">
        <f t="shared" si="32"/>
        <v>11342182</v>
      </c>
      <c r="G147" s="55">
        <v>0</v>
      </c>
      <c r="H147" s="54">
        <f t="shared" si="31"/>
        <v>11342182</v>
      </c>
      <c r="I147" s="5"/>
    </row>
    <row r="148" spans="1:19" x14ac:dyDescent="0.2">
      <c r="A148" s="1" t="s">
        <v>140</v>
      </c>
      <c r="B148" s="2" t="s">
        <v>123</v>
      </c>
      <c r="C148" s="54">
        <v>0</v>
      </c>
      <c r="D148" s="54">
        <v>16114687</v>
      </c>
      <c r="E148" s="55">
        <v>0</v>
      </c>
      <c r="F148" s="55">
        <f t="shared" si="32"/>
        <v>16114687</v>
      </c>
      <c r="G148" s="55">
        <v>0</v>
      </c>
      <c r="H148" s="54">
        <f t="shared" si="31"/>
        <v>16114687</v>
      </c>
      <c r="I148" s="5"/>
    </row>
    <row r="149" spans="1:19" x14ac:dyDescent="0.2">
      <c r="A149" s="1" t="s">
        <v>140</v>
      </c>
      <c r="B149" s="2" t="s">
        <v>124</v>
      </c>
      <c r="C149" s="54">
        <v>0</v>
      </c>
      <c r="D149" s="54">
        <v>23030901</v>
      </c>
      <c r="E149" s="55">
        <v>0</v>
      </c>
      <c r="F149" s="55">
        <f t="shared" si="32"/>
        <v>23030901</v>
      </c>
      <c r="G149" s="55">
        <v>0</v>
      </c>
      <c r="H149" s="54">
        <f t="shared" si="31"/>
        <v>23030901</v>
      </c>
      <c r="I149" s="5"/>
    </row>
    <row r="150" spans="1:19" x14ac:dyDescent="0.2">
      <c r="A150" s="14" t="s">
        <v>140</v>
      </c>
      <c r="B150" s="14" t="s">
        <v>125</v>
      </c>
      <c r="C150" s="58">
        <v>0</v>
      </c>
      <c r="D150" s="58">
        <v>22140200</v>
      </c>
      <c r="E150" s="59">
        <v>0</v>
      </c>
      <c r="F150" s="59">
        <f>+C150+D150-E150</f>
        <v>22140200</v>
      </c>
      <c r="G150" s="59">
        <v>0</v>
      </c>
      <c r="H150" s="58">
        <f t="shared" si="31"/>
        <v>22140200</v>
      </c>
      <c r="I150" s="5"/>
    </row>
    <row r="151" spans="1:19" s="8" customFormat="1" x14ac:dyDescent="0.2">
      <c r="A151" s="14" t="s">
        <v>140</v>
      </c>
      <c r="B151" s="14" t="s">
        <v>126</v>
      </c>
      <c r="C151" s="58">
        <v>0</v>
      </c>
      <c r="D151" s="58">
        <v>34726357</v>
      </c>
      <c r="E151" s="59">
        <v>0</v>
      </c>
      <c r="F151" s="59">
        <f>+F152</f>
        <v>34726357</v>
      </c>
      <c r="G151" s="59">
        <f>+G152</f>
        <v>0</v>
      </c>
      <c r="H151" s="58">
        <f>+H152</f>
        <v>34726357</v>
      </c>
      <c r="I151" s="7"/>
      <c r="J151" s="17"/>
      <c r="K151" s="17"/>
      <c r="L151" s="17"/>
      <c r="M151" s="17"/>
      <c r="N151" s="17"/>
      <c r="O151" s="17"/>
      <c r="S151" s="17"/>
    </row>
    <row r="152" spans="1:19" x14ac:dyDescent="0.2">
      <c r="A152" s="14" t="s">
        <v>140</v>
      </c>
      <c r="B152" s="14" t="s">
        <v>143</v>
      </c>
      <c r="C152" s="58">
        <v>0</v>
      </c>
      <c r="D152" s="58">
        <v>34726357</v>
      </c>
      <c r="E152" s="59">
        <v>0</v>
      </c>
      <c r="F152" s="59">
        <f>+C152+D152-E152</f>
        <v>34726357</v>
      </c>
      <c r="G152" s="58">
        <v>0</v>
      </c>
      <c r="H152" s="58">
        <f>F152</f>
        <v>34726357</v>
      </c>
      <c r="I152" s="5"/>
    </row>
    <row r="153" spans="1:19" s="8" customFormat="1" x14ac:dyDescent="0.2">
      <c r="A153" s="1" t="s">
        <v>140</v>
      </c>
      <c r="B153" s="2" t="s">
        <v>127</v>
      </c>
      <c r="C153" s="54">
        <v>0</v>
      </c>
      <c r="D153" s="54">
        <v>52931990</v>
      </c>
      <c r="E153" s="55">
        <v>0</v>
      </c>
      <c r="F153" s="55">
        <f>SUM(F154:F159)</f>
        <v>52931990</v>
      </c>
      <c r="G153" s="54">
        <f>SUM(G154:G159)</f>
        <v>0</v>
      </c>
      <c r="H153" s="54">
        <f>+F153</f>
        <v>52931990</v>
      </c>
      <c r="I153" s="7"/>
      <c r="J153" s="17"/>
      <c r="K153" s="17"/>
      <c r="L153" s="17"/>
      <c r="M153" s="17"/>
      <c r="N153" s="17"/>
      <c r="O153" s="17"/>
      <c r="S153" s="17"/>
    </row>
    <row r="154" spans="1:19" s="8" customFormat="1" x14ac:dyDescent="0.2">
      <c r="A154" s="1" t="s">
        <v>140</v>
      </c>
      <c r="B154" s="2" t="s">
        <v>128</v>
      </c>
      <c r="C154" s="54">
        <v>0</v>
      </c>
      <c r="D154" s="54">
        <v>15639754</v>
      </c>
      <c r="E154" s="55">
        <v>0</v>
      </c>
      <c r="F154" s="55">
        <f t="shared" ref="F154:F157" si="33">+C154+D154-E154</f>
        <v>15639754</v>
      </c>
      <c r="G154" s="54">
        <v>0</v>
      </c>
      <c r="H154" s="54">
        <f t="shared" ref="H154:H159" si="34">F154</f>
        <v>15639754</v>
      </c>
      <c r="I154" s="7"/>
      <c r="J154" s="17"/>
      <c r="K154" s="17"/>
      <c r="L154" s="17"/>
      <c r="M154" s="17"/>
      <c r="N154" s="17"/>
      <c r="O154" s="17"/>
      <c r="S154" s="17"/>
    </row>
    <row r="155" spans="1:19" s="8" customFormat="1" x14ac:dyDescent="0.2">
      <c r="A155" s="1" t="s">
        <v>140</v>
      </c>
      <c r="B155" s="2" t="s">
        <v>150</v>
      </c>
      <c r="C155" s="54">
        <v>0</v>
      </c>
      <c r="D155" s="54">
        <v>2133958</v>
      </c>
      <c r="E155" s="55">
        <v>0</v>
      </c>
      <c r="F155" s="55">
        <f t="shared" si="33"/>
        <v>2133958</v>
      </c>
      <c r="G155" s="54">
        <v>0</v>
      </c>
      <c r="H155" s="54">
        <f t="shared" si="34"/>
        <v>2133958</v>
      </c>
      <c r="I155" s="7"/>
      <c r="J155" s="17"/>
      <c r="K155" s="17"/>
      <c r="L155" s="17"/>
      <c r="M155" s="17"/>
      <c r="N155" s="17"/>
      <c r="O155" s="17"/>
      <c r="S155" s="17"/>
    </row>
    <row r="156" spans="1:19" s="8" customFormat="1" x14ac:dyDescent="0.2">
      <c r="A156" s="1" t="s">
        <v>140</v>
      </c>
      <c r="B156" s="2" t="s">
        <v>129</v>
      </c>
      <c r="C156" s="54">
        <v>0</v>
      </c>
      <c r="D156" s="54">
        <v>11897000</v>
      </c>
      <c r="E156" s="55">
        <v>0</v>
      </c>
      <c r="F156" s="55">
        <f t="shared" si="33"/>
        <v>11897000</v>
      </c>
      <c r="G156" s="54">
        <v>0</v>
      </c>
      <c r="H156" s="54">
        <f t="shared" si="34"/>
        <v>11897000</v>
      </c>
      <c r="I156" s="7"/>
      <c r="J156" s="17"/>
      <c r="K156" s="17"/>
      <c r="L156" s="17"/>
      <c r="M156" s="17"/>
      <c r="N156" s="17"/>
      <c r="O156" s="17"/>
      <c r="S156" s="17"/>
    </row>
    <row r="157" spans="1:19" s="8" customFormat="1" x14ac:dyDescent="0.2">
      <c r="A157" s="1" t="s">
        <v>140</v>
      </c>
      <c r="B157" s="2" t="s">
        <v>130</v>
      </c>
      <c r="C157" s="54">
        <v>0</v>
      </c>
      <c r="D157" s="54">
        <v>13552216</v>
      </c>
      <c r="E157" s="55">
        <v>0</v>
      </c>
      <c r="F157" s="55">
        <f t="shared" si="33"/>
        <v>13552216</v>
      </c>
      <c r="G157" s="54">
        <v>0</v>
      </c>
      <c r="H157" s="54">
        <f t="shared" si="34"/>
        <v>13552216</v>
      </c>
      <c r="I157" s="7"/>
      <c r="J157" s="17"/>
      <c r="K157" s="17"/>
      <c r="L157" s="17"/>
      <c r="M157" s="17"/>
      <c r="N157" s="17"/>
      <c r="O157" s="17"/>
      <c r="S157" s="17"/>
    </row>
    <row r="158" spans="1:19" s="8" customFormat="1" x14ac:dyDescent="0.2">
      <c r="A158" s="1" t="s">
        <v>140</v>
      </c>
      <c r="B158" s="2" t="s">
        <v>131</v>
      </c>
      <c r="C158" s="54">
        <v>0</v>
      </c>
      <c r="D158" s="54">
        <v>580750</v>
      </c>
      <c r="E158" s="55">
        <v>0</v>
      </c>
      <c r="F158" s="55">
        <f>+C158+D158-E158</f>
        <v>580750</v>
      </c>
      <c r="G158" s="54">
        <v>0</v>
      </c>
      <c r="H158" s="54">
        <f t="shared" si="34"/>
        <v>580750</v>
      </c>
      <c r="I158" s="7"/>
      <c r="J158" s="17"/>
      <c r="K158" s="17"/>
      <c r="L158" s="17"/>
      <c r="M158" s="17"/>
      <c r="N158" s="17"/>
      <c r="O158" s="17"/>
      <c r="S158" s="17"/>
    </row>
    <row r="159" spans="1:19" s="8" customFormat="1" x14ac:dyDescent="0.2">
      <c r="A159" s="1" t="s">
        <v>140</v>
      </c>
      <c r="B159" s="2" t="s">
        <v>132</v>
      </c>
      <c r="C159" s="54">
        <v>0</v>
      </c>
      <c r="D159" s="54">
        <v>9128312</v>
      </c>
      <c r="E159" s="55">
        <v>0</v>
      </c>
      <c r="F159" s="55">
        <f>+C159+D159-E159</f>
        <v>9128312</v>
      </c>
      <c r="G159" s="54">
        <v>0</v>
      </c>
      <c r="H159" s="54">
        <f t="shared" si="34"/>
        <v>9128312</v>
      </c>
      <c r="I159" s="7"/>
      <c r="J159" s="17"/>
      <c r="K159" s="17"/>
      <c r="L159" s="17"/>
      <c r="M159" s="17"/>
      <c r="N159" s="17"/>
      <c r="O159" s="17"/>
      <c r="S159" s="17"/>
    </row>
    <row r="160" spans="1:19" s="8" customFormat="1" x14ac:dyDescent="0.2">
      <c r="A160" s="1" t="s">
        <v>140</v>
      </c>
      <c r="B160" s="2" t="s">
        <v>153</v>
      </c>
      <c r="C160" s="54">
        <v>0</v>
      </c>
      <c r="D160" s="54">
        <v>19775600</v>
      </c>
      <c r="E160" s="55">
        <v>0</v>
      </c>
      <c r="F160" s="55">
        <f>+C160+D160-E160</f>
        <v>19775600</v>
      </c>
      <c r="G160" s="54">
        <f>SUM(G162:G173)</f>
        <v>0</v>
      </c>
      <c r="H160" s="54">
        <f>SUM(H161:H162)</f>
        <v>19775600</v>
      </c>
      <c r="I160" s="7"/>
      <c r="J160" s="17"/>
      <c r="K160" s="17"/>
      <c r="L160" s="17"/>
      <c r="M160" s="17"/>
      <c r="N160" s="17"/>
      <c r="O160" s="17"/>
      <c r="S160" s="17"/>
    </row>
    <row r="161" spans="1:19" s="8" customFormat="1" x14ac:dyDescent="0.2">
      <c r="A161" s="47" t="s">
        <v>140</v>
      </c>
      <c r="B161" s="48" t="s">
        <v>171</v>
      </c>
      <c r="C161" s="60">
        <v>0</v>
      </c>
      <c r="D161" s="60">
        <v>19216100</v>
      </c>
      <c r="E161" s="61">
        <v>0</v>
      </c>
      <c r="F161" s="61">
        <f t="shared" ref="F161" si="35">+C161+D161-E161</f>
        <v>19216100</v>
      </c>
      <c r="G161" s="60">
        <v>0</v>
      </c>
      <c r="H161" s="60">
        <f t="shared" ref="H161" si="36">F161</f>
        <v>19216100</v>
      </c>
      <c r="I161" s="7"/>
      <c r="J161" s="17">
        <f>+Hoja1!E46</f>
        <v>19216100</v>
      </c>
      <c r="K161" s="17"/>
      <c r="L161" s="17"/>
      <c r="M161" s="17"/>
      <c r="N161" s="17"/>
      <c r="O161" s="17"/>
      <c r="S161" s="17"/>
    </row>
    <row r="162" spans="1:19" s="8" customFormat="1" x14ac:dyDescent="0.2">
      <c r="A162" s="1" t="s">
        <v>140</v>
      </c>
      <c r="B162" s="2" t="s">
        <v>154</v>
      </c>
      <c r="C162" s="54">
        <v>0</v>
      </c>
      <c r="D162" s="54">
        <v>559500</v>
      </c>
      <c r="E162" s="55">
        <v>0</v>
      </c>
      <c r="F162" s="55">
        <f>+C162+D162-E162</f>
        <v>559500</v>
      </c>
      <c r="G162" s="54">
        <v>0</v>
      </c>
      <c r="H162" s="54">
        <f>+F162</f>
        <v>559500</v>
      </c>
      <c r="I162" s="7"/>
      <c r="J162" s="17">
        <f>+H161</f>
        <v>19216100</v>
      </c>
      <c r="K162" s="17"/>
      <c r="L162" s="17"/>
      <c r="M162" s="17"/>
      <c r="N162" s="17"/>
      <c r="O162" s="17"/>
      <c r="S162" s="17"/>
    </row>
    <row r="163" spans="1:19" s="8" customFormat="1" x14ac:dyDescent="0.2">
      <c r="A163" s="1" t="s">
        <v>140</v>
      </c>
      <c r="B163" s="2" t="s">
        <v>133</v>
      </c>
      <c r="C163" s="54">
        <v>0</v>
      </c>
      <c r="D163" s="54">
        <f>+D164</f>
        <v>4190678785</v>
      </c>
      <c r="E163" s="54">
        <v>1416741700</v>
      </c>
      <c r="F163" s="54">
        <f>+F164</f>
        <v>2773937085</v>
      </c>
      <c r="G163" s="54">
        <f>+G164</f>
        <v>0</v>
      </c>
      <c r="H163" s="54">
        <f>+H164</f>
        <v>2773937085</v>
      </c>
      <c r="I163" s="7"/>
      <c r="J163" s="17">
        <f>+J161-J162</f>
        <v>0</v>
      </c>
      <c r="K163" s="17"/>
      <c r="L163" s="17"/>
      <c r="M163" s="17"/>
      <c r="N163" s="17"/>
      <c r="O163" s="17"/>
      <c r="S163" s="17"/>
    </row>
    <row r="164" spans="1:19" s="8" customFormat="1" x14ac:dyDescent="0.2">
      <c r="A164" s="1" t="s">
        <v>140</v>
      </c>
      <c r="B164" s="2" t="s">
        <v>134</v>
      </c>
      <c r="C164" s="54">
        <v>0</v>
      </c>
      <c r="D164" s="54">
        <f>+D165+D166+D167+D168+D169+D170+D171</f>
        <v>4190678785</v>
      </c>
      <c r="E164" s="54">
        <v>1416741700</v>
      </c>
      <c r="F164" s="54">
        <f>SUM(F165:F171)</f>
        <v>2773937085</v>
      </c>
      <c r="G164" s="54">
        <f>SUM(G165:G171)</f>
        <v>0</v>
      </c>
      <c r="H164" s="54">
        <f>SUM(H165:H171)</f>
        <v>2773937085</v>
      </c>
      <c r="I164" s="7"/>
      <c r="J164" s="17"/>
      <c r="K164" s="17"/>
      <c r="L164" s="17"/>
      <c r="M164" s="17"/>
      <c r="N164" s="17"/>
      <c r="O164" s="17"/>
      <c r="S164" s="17"/>
    </row>
    <row r="165" spans="1:19" x14ac:dyDescent="0.2">
      <c r="A165" s="1" t="s">
        <v>140</v>
      </c>
      <c r="B165" s="2" t="s">
        <v>135</v>
      </c>
      <c r="C165" s="54">
        <v>0</v>
      </c>
      <c r="D165" s="54">
        <v>2439272128</v>
      </c>
      <c r="E165" s="54">
        <v>1416741700</v>
      </c>
      <c r="F165" s="54">
        <f t="shared" ref="F165:F171" si="37">+C165+D165-E165</f>
        <v>1022530428</v>
      </c>
      <c r="G165" s="54">
        <v>0</v>
      </c>
      <c r="H165" s="54">
        <f t="shared" ref="H165:H171" si="38">F165</f>
        <v>1022530428</v>
      </c>
      <c r="I165" s="5"/>
    </row>
    <row r="166" spans="1:19" x14ac:dyDescent="0.2">
      <c r="A166" s="1" t="s">
        <v>140</v>
      </c>
      <c r="B166" s="2" t="s">
        <v>155</v>
      </c>
      <c r="C166" s="54">
        <v>0</v>
      </c>
      <c r="D166" s="54">
        <v>4000000</v>
      </c>
      <c r="E166" s="54">
        <v>0</v>
      </c>
      <c r="F166" s="54">
        <f t="shared" si="37"/>
        <v>4000000</v>
      </c>
      <c r="G166" s="54">
        <v>0</v>
      </c>
      <c r="H166" s="54">
        <f t="shared" si="38"/>
        <v>4000000</v>
      </c>
      <c r="I166" s="5"/>
    </row>
    <row r="167" spans="1:19" x14ac:dyDescent="0.2">
      <c r="A167" s="1" t="s">
        <v>140</v>
      </c>
      <c r="B167" s="2" t="s">
        <v>148</v>
      </c>
      <c r="C167" s="54">
        <v>0</v>
      </c>
      <c r="D167" s="54">
        <v>290955000</v>
      </c>
      <c r="E167" s="54">
        <v>0</v>
      </c>
      <c r="F167" s="54">
        <f t="shared" si="37"/>
        <v>290955000</v>
      </c>
      <c r="G167" s="54">
        <v>0</v>
      </c>
      <c r="H167" s="54">
        <f t="shared" si="38"/>
        <v>290955000</v>
      </c>
      <c r="I167" s="5"/>
    </row>
    <row r="168" spans="1:19" x14ac:dyDescent="0.2">
      <c r="A168" s="1" t="s">
        <v>140</v>
      </c>
      <c r="B168" s="2" t="s">
        <v>163</v>
      </c>
      <c r="C168" s="54">
        <v>0</v>
      </c>
      <c r="D168" s="54">
        <v>215000</v>
      </c>
      <c r="E168" s="54">
        <v>0</v>
      </c>
      <c r="F168" s="54">
        <f t="shared" ref="F168" si="39">+C168+D168-E168</f>
        <v>215000</v>
      </c>
      <c r="G168" s="54">
        <v>0</v>
      </c>
      <c r="H168" s="54">
        <f t="shared" ref="H168" si="40">F168</f>
        <v>215000</v>
      </c>
      <c r="I168" s="5"/>
    </row>
    <row r="169" spans="1:19" x14ac:dyDescent="0.2">
      <c r="A169" s="1" t="s">
        <v>140</v>
      </c>
      <c r="B169" s="2" t="s">
        <v>145</v>
      </c>
      <c r="C169" s="54">
        <v>0</v>
      </c>
      <c r="D169" s="54">
        <v>693344772</v>
      </c>
      <c r="E169" s="54">
        <v>0</v>
      </c>
      <c r="F169" s="54">
        <f t="shared" si="37"/>
        <v>693344772</v>
      </c>
      <c r="G169" s="54">
        <v>0</v>
      </c>
      <c r="H169" s="54">
        <f t="shared" si="38"/>
        <v>693344772</v>
      </c>
      <c r="I169" s="5"/>
    </row>
    <row r="170" spans="1:19" x14ac:dyDescent="0.2">
      <c r="A170" s="1" t="s">
        <v>140</v>
      </c>
      <c r="B170" s="2" t="s">
        <v>136</v>
      </c>
      <c r="C170" s="54">
        <v>0</v>
      </c>
      <c r="D170" s="54">
        <v>514762560</v>
      </c>
      <c r="E170" s="54">
        <v>0</v>
      </c>
      <c r="F170" s="54">
        <f t="shared" si="37"/>
        <v>514762560</v>
      </c>
      <c r="G170" s="54">
        <v>0</v>
      </c>
      <c r="H170" s="54">
        <f t="shared" si="38"/>
        <v>514762560</v>
      </c>
      <c r="I170" s="5"/>
    </row>
    <row r="171" spans="1:19" x14ac:dyDescent="0.2">
      <c r="A171" s="1" t="s">
        <v>140</v>
      </c>
      <c r="B171" s="2" t="s">
        <v>0</v>
      </c>
      <c r="C171" s="54">
        <v>0</v>
      </c>
      <c r="D171" s="54">
        <v>248129325</v>
      </c>
      <c r="E171" s="54">
        <v>0</v>
      </c>
      <c r="F171" s="54">
        <f t="shared" si="37"/>
        <v>248129325</v>
      </c>
      <c r="G171" s="54">
        <v>0</v>
      </c>
      <c r="H171" s="54">
        <f t="shared" si="38"/>
        <v>248129325</v>
      </c>
      <c r="I171" s="5"/>
    </row>
    <row r="172" spans="1:19" s="8" customFormat="1" x14ac:dyDescent="0.2">
      <c r="A172" s="1" t="s">
        <v>140</v>
      </c>
      <c r="B172" s="2" t="s">
        <v>137</v>
      </c>
      <c r="C172" s="54">
        <v>0</v>
      </c>
      <c r="D172" s="54">
        <f>+D173</f>
        <v>3232269</v>
      </c>
      <c r="E172" s="55">
        <v>0</v>
      </c>
      <c r="F172" s="54">
        <f t="shared" ref="F172:H173" si="41">+F173</f>
        <v>3231644</v>
      </c>
      <c r="G172" s="54">
        <f t="shared" si="41"/>
        <v>0</v>
      </c>
      <c r="H172" s="54">
        <f t="shared" si="41"/>
        <v>3231644</v>
      </c>
      <c r="I172" s="7"/>
      <c r="J172" s="17"/>
      <c r="K172" s="17"/>
      <c r="L172" s="17"/>
      <c r="M172" s="17"/>
      <c r="N172" s="17"/>
      <c r="O172" s="17"/>
      <c r="S172" s="17"/>
    </row>
    <row r="173" spans="1:19" s="8" customFormat="1" x14ac:dyDescent="0.2">
      <c r="A173" s="1" t="s">
        <v>140</v>
      </c>
      <c r="B173" s="2" t="s">
        <v>138</v>
      </c>
      <c r="C173" s="54">
        <v>0</v>
      </c>
      <c r="D173" s="54">
        <f>+D174+D175</f>
        <v>3232269</v>
      </c>
      <c r="E173" s="55">
        <v>0</v>
      </c>
      <c r="F173" s="54">
        <f t="shared" si="41"/>
        <v>3231644</v>
      </c>
      <c r="G173" s="54">
        <f t="shared" si="41"/>
        <v>0</v>
      </c>
      <c r="H173" s="54">
        <f t="shared" si="41"/>
        <v>3231644</v>
      </c>
      <c r="I173" s="7"/>
      <c r="J173" s="17"/>
      <c r="K173" s="17"/>
      <c r="L173" s="17"/>
      <c r="M173" s="17"/>
      <c r="N173" s="17"/>
      <c r="O173" s="17"/>
      <c r="S173" s="17"/>
    </row>
    <row r="174" spans="1:19" x14ac:dyDescent="0.2">
      <c r="A174" s="1" t="s">
        <v>140</v>
      </c>
      <c r="B174" s="2" t="s">
        <v>139</v>
      </c>
      <c r="C174" s="54">
        <v>0</v>
      </c>
      <c r="D174" s="54">
        <v>3231644</v>
      </c>
      <c r="E174" s="55">
        <v>0</v>
      </c>
      <c r="F174" s="54">
        <f>+C174+D174-E174</f>
        <v>3231644</v>
      </c>
      <c r="G174" s="54">
        <v>0</v>
      </c>
      <c r="H174" s="54">
        <f>F174</f>
        <v>3231644</v>
      </c>
      <c r="I174" s="5"/>
    </row>
    <row r="175" spans="1:19" x14ac:dyDescent="0.2">
      <c r="A175" s="1" t="s">
        <v>140</v>
      </c>
      <c r="B175" s="2" t="s">
        <v>1044</v>
      </c>
      <c r="C175" s="54">
        <v>0</v>
      </c>
      <c r="D175" s="54">
        <v>625</v>
      </c>
      <c r="E175" s="55"/>
      <c r="F175" s="54"/>
      <c r="G175" s="54"/>
      <c r="H175" s="54"/>
      <c r="I175" s="5"/>
    </row>
    <row r="176" spans="1:19" x14ac:dyDescent="0.2">
      <c r="D176" s="66">
        <f>+D2+D51+D102+D113+D127</f>
        <v>16592167140</v>
      </c>
      <c r="E176" s="66">
        <f>+E2+E51+E102+E113+E127</f>
        <v>16592166515</v>
      </c>
      <c r="F176" s="16">
        <f>+F2+F51+F102+F113+F127</f>
        <v>20877149167</v>
      </c>
      <c r="G176" s="16">
        <f>+G2+G51+G102+G113+G127</f>
        <v>8550537156</v>
      </c>
      <c r="H176" s="16">
        <f>+H2+H51+H102+H113+H127</f>
        <v>11326612011</v>
      </c>
    </row>
    <row r="177" spans="4:8" x14ac:dyDescent="0.2">
      <c r="E177" s="66">
        <f>+D176-E176</f>
        <v>625</v>
      </c>
    </row>
    <row r="179" spans="4:8" x14ac:dyDescent="0.2">
      <c r="D179" s="16">
        <f>+D128+D163+D172</f>
        <v>4592317823</v>
      </c>
      <c r="E179" s="16">
        <f t="shared" ref="E179:G179" si="42">+E128+E163+E172</f>
        <v>1416878213</v>
      </c>
      <c r="F179" s="16">
        <f t="shared" si="42"/>
        <v>3175438985</v>
      </c>
      <c r="G179" s="16">
        <f t="shared" si="42"/>
        <v>0</v>
      </c>
      <c r="H179" s="16">
        <f>+H128+H163+H172</f>
        <v>3175438985</v>
      </c>
    </row>
    <row r="180" spans="4:8" x14ac:dyDescent="0.2">
      <c r="E180" s="16">
        <v>14450750</v>
      </c>
      <c r="H180" s="16">
        <f>+F179</f>
        <v>3175438985</v>
      </c>
    </row>
    <row r="181" spans="4:8" x14ac:dyDescent="0.2">
      <c r="E181" s="16">
        <f>+E180+E177</f>
        <v>14451375</v>
      </c>
      <c r="H181" s="16">
        <f>+H179-H180</f>
        <v>0</v>
      </c>
    </row>
  </sheetData>
  <pageMargins left="0.74803149606299213" right="0.15748031496062992" top="0.59055118110236227" bottom="0.59055118110236227" header="0.51181102362204722" footer="0.51181102362204722"/>
  <pageSetup paperSize="7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sqref="A1:XFD1048576"/>
    </sheetView>
  </sheetViews>
  <sheetFormatPr baseColWidth="10" defaultRowHeight="12.75" x14ac:dyDescent="0.2"/>
  <cols>
    <col min="1" max="1" width="9.42578125" style="1" customWidth="1"/>
    <col min="2" max="2" width="12.140625" style="1" customWidth="1"/>
    <col min="3" max="3" width="18.85546875" style="1" bestFit="1" customWidth="1"/>
    <col min="4" max="4" width="15.7109375" style="32" bestFit="1" customWidth="1"/>
    <col min="5" max="5" width="15.7109375" style="31" bestFit="1" customWidth="1"/>
    <col min="6" max="6" width="11.42578125" style="25"/>
    <col min="7" max="7" width="17.42578125" style="25" customWidth="1"/>
    <col min="8" max="256" width="11.42578125" style="25"/>
    <col min="257" max="257" width="9.42578125" style="25" customWidth="1"/>
    <col min="258" max="258" width="12.140625" style="25" customWidth="1"/>
    <col min="259" max="259" width="18.85546875" style="25" bestFit="1" customWidth="1"/>
    <col min="260" max="261" width="15.7109375" style="25" bestFit="1" customWidth="1"/>
    <col min="262" max="512" width="11.42578125" style="25"/>
    <col min="513" max="513" width="9.42578125" style="25" customWidth="1"/>
    <col min="514" max="514" width="12.140625" style="25" customWidth="1"/>
    <col min="515" max="515" width="18.85546875" style="25" bestFit="1" customWidth="1"/>
    <col min="516" max="517" width="15.7109375" style="25" bestFit="1" customWidth="1"/>
    <col min="518" max="768" width="11.42578125" style="25"/>
    <col min="769" max="769" width="9.42578125" style="25" customWidth="1"/>
    <col min="770" max="770" width="12.140625" style="25" customWidth="1"/>
    <col min="771" max="771" width="18.85546875" style="25" bestFit="1" customWidth="1"/>
    <col min="772" max="773" width="15.7109375" style="25" bestFit="1" customWidth="1"/>
    <col min="774" max="1024" width="11.42578125" style="25"/>
    <col min="1025" max="1025" width="9.42578125" style="25" customWidth="1"/>
    <col min="1026" max="1026" width="12.140625" style="25" customWidth="1"/>
    <col min="1027" max="1027" width="18.85546875" style="25" bestFit="1" customWidth="1"/>
    <col min="1028" max="1029" width="15.7109375" style="25" bestFit="1" customWidth="1"/>
    <col min="1030" max="1280" width="11.42578125" style="25"/>
    <col min="1281" max="1281" width="9.42578125" style="25" customWidth="1"/>
    <col min="1282" max="1282" width="12.140625" style="25" customWidth="1"/>
    <col min="1283" max="1283" width="18.85546875" style="25" bestFit="1" customWidth="1"/>
    <col min="1284" max="1285" width="15.7109375" style="25" bestFit="1" customWidth="1"/>
    <col min="1286" max="1536" width="11.42578125" style="25"/>
    <col min="1537" max="1537" width="9.42578125" style="25" customWidth="1"/>
    <col min="1538" max="1538" width="12.140625" style="25" customWidth="1"/>
    <col min="1539" max="1539" width="18.85546875" style="25" bestFit="1" customWidth="1"/>
    <col min="1540" max="1541" width="15.7109375" style="25" bestFit="1" customWidth="1"/>
    <col min="1542" max="1792" width="11.42578125" style="25"/>
    <col min="1793" max="1793" width="9.42578125" style="25" customWidth="1"/>
    <col min="1794" max="1794" width="12.140625" style="25" customWidth="1"/>
    <col min="1795" max="1795" width="18.85546875" style="25" bestFit="1" customWidth="1"/>
    <col min="1796" max="1797" width="15.7109375" style="25" bestFit="1" customWidth="1"/>
    <col min="1798" max="2048" width="11.42578125" style="25"/>
    <col min="2049" max="2049" width="9.42578125" style="25" customWidth="1"/>
    <col min="2050" max="2050" width="12.140625" style="25" customWidth="1"/>
    <col min="2051" max="2051" width="18.85546875" style="25" bestFit="1" customWidth="1"/>
    <col min="2052" max="2053" width="15.7109375" style="25" bestFit="1" customWidth="1"/>
    <col min="2054" max="2304" width="11.42578125" style="25"/>
    <col min="2305" max="2305" width="9.42578125" style="25" customWidth="1"/>
    <col min="2306" max="2306" width="12.140625" style="25" customWidth="1"/>
    <col min="2307" max="2307" width="18.85546875" style="25" bestFit="1" customWidth="1"/>
    <col min="2308" max="2309" width="15.7109375" style="25" bestFit="1" customWidth="1"/>
    <col min="2310" max="2560" width="11.42578125" style="25"/>
    <col min="2561" max="2561" width="9.42578125" style="25" customWidth="1"/>
    <col min="2562" max="2562" width="12.140625" style="25" customWidth="1"/>
    <col min="2563" max="2563" width="18.85546875" style="25" bestFit="1" customWidth="1"/>
    <col min="2564" max="2565" width="15.7109375" style="25" bestFit="1" customWidth="1"/>
    <col min="2566" max="2816" width="11.42578125" style="25"/>
    <col min="2817" max="2817" width="9.42578125" style="25" customWidth="1"/>
    <col min="2818" max="2818" width="12.140625" style="25" customWidth="1"/>
    <col min="2819" max="2819" width="18.85546875" style="25" bestFit="1" customWidth="1"/>
    <col min="2820" max="2821" width="15.7109375" style="25" bestFit="1" customWidth="1"/>
    <col min="2822" max="3072" width="11.42578125" style="25"/>
    <col min="3073" max="3073" width="9.42578125" style="25" customWidth="1"/>
    <col min="3074" max="3074" width="12.140625" style="25" customWidth="1"/>
    <col min="3075" max="3075" width="18.85546875" style="25" bestFit="1" customWidth="1"/>
    <col min="3076" max="3077" width="15.7109375" style="25" bestFit="1" customWidth="1"/>
    <col min="3078" max="3328" width="11.42578125" style="25"/>
    <col min="3329" max="3329" width="9.42578125" style="25" customWidth="1"/>
    <col min="3330" max="3330" width="12.140625" style="25" customWidth="1"/>
    <col min="3331" max="3331" width="18.85546875" style="25" bestFit="1" customWidth="1"/>
    <col min="3332" max="3333" width="15.7109375" style="25" bestFit="1" customWidth="1"/>
    <col min="3334" max="3584" width="11.42578125" style="25"/>
    <col min="3585" max="3585" width="9.42578125" style="25" customWidth="1"/>
    <col min="3586" max="3586" width="12.140625" style="25" customWidth="1"/>
    <col min="3587" max="3587" width="18.85546875" style="25" bestFit="1" customWidth="1"/>
    <col min="3588" max="3589" width="15.7109375" style="25" bestFit="1" customWidth="1"/>
    <col min="3590" max="3840" width="11.42578125" style="25"/>
    <col min="3841" max="3841" width="9.42578125" style="25" customWidth="1"/>
    <col min="3842" max="3842" width="12.140625" style="25" customWidth="1"/>
    <col min="3843" max="3843" width="18.85546875" style="25" bestFit="1" customWidth="1"/>
    <col min="3844" max="3845" width="15.7109375" style="25" bestFit="1" customWidth="1"/>
    <col min="3846" max="4096" width="11.42578125" style="25"/>
    <col min="4097" max="4097" width="9.42578125" style="25" customWidth="1"/>
    <col min="4098" max="4098" width="12.140625" style="25" customWidth="1"/>
    <col min="4099" max="4099" width="18.85546875" style="25" bestFit="1" customWidth="1"/>
    <col min="4100" max="4101" width="15.7109375" style="25" bestFit="1" customWidth="1"/>
    <col min="4102" max="4352" width="11.42578125" style="25"/>
    <col min="4353" max="4353" width="9.42578125" style="25" customWidth="1"/>
    <col min="4354" max="4354" width="12.140625" style="25" customWidth="1"/>
    <col min="4355" max="4355" width="18.85546875" style="25" bestFit="1" customWidth="1"/>
    <col min="4356" max="4357" width="15.7109375" style="25" bestFit="1" customWidth="1"/>
    <col min="4358" max="4608" width="11.42578125" style="25"/>
    <col min="4609" max="4609" width="9.42578125" style="25" customWidth="1"/>
    <col min="4610" max="4610" width="12.140625" style="25" customWidth="1"/>
    <col min="4611" max="4611" width="18.85546875" style="25" bestFit="1" customWidth="1"/>
    <col min="4612" max="4613" width="15.7109375" style="25" bestFit="1" customWidth="1"/>
    <col min="4614" max="4864" width="11.42578125" style="25"/>
    <col min="4865" max="4865" width="9.42578125" style="25" customWidth="1"/>
    <col min="4866" max="4866" width="12.140625" style="25" customWidth="1"/>
    <col min="4867" max="4867" width="18.85546875" style="25" bestFit="1" customWidth="1"/>
    <col min="4868" max="4869" width="15.7109375" style="25" bestFit="1" customWidth="1"/>
    <col min="4870" max="5120" width="11.42578125" style="25"/>
    <col min="5121" max="5121" width="9.42578125" style="25" customWidth="1"/>
    <col min="5122" max="5122" width="12.140625" style="25" customWidth="1"/>
    <col min="5123" max="5123" width="18.85546875" style="25" bestFit="1" customWidth="1"/>
    <col min="5124" max="5125" width="15.7109375" style="25" bestFit="1" customWidth="1"/>
    <col min="5126" max="5376" width="11.42578125" style="25"/>
    <col min="5377" max="5377" width="9.42578125" style="25" customWidth="1"/>
    <col min="5378" max="5378" width="12.140625" style="25" customWidth="1"/>
    <col min="5379" max="5379" width="18.85546875" style="25" bestFit="1" customWidth="1"/>
    <col min="5380" max="5381" width="15.7109375" style="25" bestFit="1" customWidth="1"/>
    <col min="5382" max="5632" width="11.42578125" style="25"/>
    <col min="5633" max="5633" width="9.42578125" style="25" customWidth="1"/>
    <col min="5634" max="5634" width="12.140625" style="25" customWidth="1"/>
    <col min="5635" max="5635" width="18.85546875" style="25" bestFit="1" customWidth="1"/>
    <col min="5636" max="5637" width="15.7109375" style="25" bestFit="1" customWidth="1"/>
    <col min="5638" max="5888" width="11.42578125" style="25"/>
    <col min="5889" max="5889" width="9.42578125" style="25" customWidth="1"/>
    <col min="5890" max="5890" width="12.140625" style="25" customWidth="1"/>
    <col min="5891" max="5891" width="18.85546875" style="25" bestFit="1" customWidth="1"/>
    <col min="5892" max="5893" width="15.7109375" style="25" bestFit="1" customWidth="1"/>
    <col min="5894" max="6144" width="11.42578125" style="25"/>
    <col min="6145" max="6145" width="9.42578125" style="25" customWidth="1"/>
    <col min="6146" max="6146" width="12.140625" style="25" customWidth="1"/>
    <col min="6147" max="6147" width="18.85546875" style="25" bestFit="1" customWidth="1"/>
    <col min="6148" max="6149" width="15.7109375" style="25" bestFit="1" customWidth="1"/>
    <col min="6150" max="6400" width="11.42578125" style="25"/>
    <col min="6401" max="6401" width="9.42578125" style="25" customWidth="1"/>
    <col min="6402" max="6402" width="12.140625" style="25" customWidth="1"/>
    <col min="6403" max="6403" width="18.85546875" style="25" bestFit="1" customWidth="1"/>
    <col min="6404" max="6405" width="15.7109375" style="25" bestFit="1" customWidth="1"/>
    <col min="6406" max="6656" width="11.42578125" style="25"/>
    <col min="6657" max="6657" width="9.42578125" style="25" customWidth="1"/>
    <col min="6658" max="6658" width="12.140625" style="25" customWidth="1"/>
    <col min="6659" max="6659" width="18.85546875" style="25" bestFit="1" customWidth="1"/>
    <col min="6660" max="6661" width="15.7109375" style="25" bestFit="1" customWidth="1"/>
    <col min="6662" max="6912" width="11.42578125" style="25"/>
    <col min="6913" max="6913" width="9.42578125" style="25" customWidth="1"/>
    <col min="6914" max="6914" width="12.140625" style="25" customWidth="1"/>
    <col min="6915" max="6915" width="18.85546875" style="25" bestFit="1" customWidth="1"/>
    <col min="6916" max="6917" width="15.7109375" style="25" bestFit="1" customWidth="1"/>
    <col min="6918" max="7168" width="11.42578125" style="25"/>
    <col min="7169" max="7169" width="9.42578125" style="25" customWidth="1"/>
    <col min="7170" max="7170" width="12.140625" style="25" customWidth="1"/>
    <col min="7171" max="7171" width="18.85546875" style="25" bestFit="1" customWidth="1"/>
    <col min="7172" max="7173" width="15.7109375" style="25" bestFit="1" customWidth="1"/>
    <col min="7174" max="7424" width="11.42578125" style="25"/>
    <col min="7425" max="7425" width="9.42578125" style="25" customWidth="1"/>
    <col min="7426" max="7426" width="12.140625" style="25" customWidth="1"/>
    <col min="7427" max="7427" width="18.85546875" style="25" bestFit="1" customWidth="1"/>
    <col min="7428" max="7429" width="15.7109375" style="25" bestFit="1" customWidth="1"/>
    <col min="7430" max="7680" width="11.42578125" style="25"/>
    <col min="7681" max="7681" width="9.42578125" style="25" customWidth="1"/>
    <col min="7682" max="7682" width="12.140625" style="25" customWidth="1"/>
    <col min="7683" max="7683" width="18.85546875" style="25" bestFit="1" customWidth="1"/>
    <col min="7684" max="7685" width="15.7109375" style="25" bestFit="1" customWidth="1"/>
    <col min="7686" max="7936" width="11.42578125" style="25"/>
    <col min="7937" max="7937" width="9.42578125" style="25" customWidth="1"/>
    <col min="7938" max="7938" width="12.140625" style="25" customWidth="1"/>
    <col min="7939" max="7939" width="18.85546875" style="25" bestFit="1" customWidth="1"/>
    <col min="7940" max="7941" width="15.7109375" style="25" bestFit="1" customWidth="1"/>
    <col min="7942" max="8192" width="11.42578125" style="25"/>
    <col min="8193" max="8193" width="9.42578125" style="25" customWidth="1"/>
    <col min="8194" max="8194" width="12.140625" style="25" customWidth="1"/>
    <col min="8195" max="8195" width="18.85546875" style="25" bestFit="1" customWidth="1"/>
    <col min="8196" max="8197" width="15.7109375" style="25" bestFit="1" customWidth="1"/>
    <col min="8198" max="8448" width="11.42578125" style="25"/>
    <col min="8449" max="8449" width="9.42578125" style="25" customWidth="1"/>
    <col min="8450" max="8450" width="12.140625" style="25" customWidth="1"/>
    <col min="8451" max="8451" width="18.85546875" style="25" bestFit="1" customWidth="1"/>
    <col min="8452" max="8453" width="15.7109375" style="25" bestFit="1" customWidth="1"/>
    <col min="8454" max="8704" width="11.42578125" style="25"/>
    <col min="8705" max="8705" width="9.42578125" style="25" customWidth="1"/>
    <col min="8706" max="8706" width="12.140625" style="25" customWidth="1"/>
    <col min="8707" max="8707" width="18.85546875" style="25" bestFit="1" customWidth="1"/>
    <col min="8708" max="8709" width="15.7109375" style="25" bestFit="1" customWidth="1"/>
    <col min="8710" max="8960" width="11.42578125" style="25"/>
    <col min="8961" max="8961" width="9.42578125" style="25" customWidth="1"/>
    <col min="8962" max="8962" width="12.140625" style="25" customWidth="1"/>
    <col min="8963" max="8963" width="18.85546875" style="25" bestFit="1" customWidth="1"/>
    <col min="8964" max="8965" width="15.7109375" style="25" bestFit="1" customWidth="1"/>
    <col min="8966" max="9216" width="11.42578125" style="25"/>
    <col min="9217" max="9217" width="9.42578125" style="25" customWidth="1"/>
    <col min="9218" max="9218" width="12.140625" style="25" customWidth="1"/>
    <col min="9219" max="9219" width="18.85546875" style="25" bestFit="1" customWidth="1"/>
    <col min="9220" max="9221" width="15.7109375" style="25" bestFit="1" customWidth="1"/>
    <col min="9222" max="9472" width="11.42578125" style="25"/>
    <col min="9473" max="9473" width="9.42578125" style="25" customWidth="1"/>
    <col min="9474" max="9474" width="12.140625" style="25" customWidth="1"/>
    <col min="9475" max="9475" width="18.85546875" style="25" bestFit="1" customWidth="1"/>
    <col min="9476" max="9477" width="15.7109375" style="25" bestFit="1" customWidth="1"/>
    <col min="9478" max="9728" width="11.42578125" style="25"/>
    <col min="9729" max="9729" width="9.42578125" style="25" customWidth="1"/>
    <col min="9730" max="9730" width="12.140625" style="25" customWidth="1"/>
    <col min="9731" max="9731" width="18.85546875" style="25" bestFit="1" customWidth="1"/>
    <col min="9732" max="9733" width="15.7109375" style="25" bestFit="1" customWidth="1"/>
    <col min="9734" max="9984" width="11.42578125" style="25"/>
    <col min="9985" max="9985" width="9.42578125" style="25" customWidth="1"/>
    <col min="9986" max="9986" width="12.140625" style="25" customWidth="1"/>
    <col min="9987" max="9987" width="18.85546875" style="25" bestFit="1" customWidth="1"/>
    <col min="9988" max="9989" width="15.7109375" style="25" bestFit="1" customWidth="1"/>
    <col min="9990" max="10240" width="11.42578125" style="25"/>
    <col min="10241" max="10241" width="9.42578125" style="25" customWidth="1"/>
    <col min="10242" max="10242" width="12.140625" style="25" customWidth="1"/>
    <col min="10243" max="10243" width="18.85546875" style="25" bestFit="1" customWidth="1"/>
    <col min="10244" max="10245" width="15.7109375" style="25" bestFit="1" customWidth="1"/>
    <col min="10246" max="10496" width="11.42578125" style="25"/>
    <col min="10497" max="10497" width="9.42578125" style="25" customWidth="1"/>
    <col min="10498" max="10498" width="12.140625" style="25" customWidth="1"/>
    <col min="10499" max="10499" width="18.85546875" style="25" bestFit="1" customWidth="1"/>
    <col min="10500" max="10501" width="15.7109375" style="25" bestFit="1" customWidth="1"/>
    <col min="10502" max="10752" width="11.42578125" style="25"/>
    <col min="10753" max="10753" width="9.42578125" style="25" customWidth="1"/>
    <col min="10754" max="10754" width="12.140625" style="25" customWidth="1"/>
    <col min="10755" max="10755" width="18.85546875" style="25" bestFit="1" customWidth="1"/>
    <col min="10756" max="10757" width="15.7109375" style="25" bestFit="1" customWidth="1"/>
    <col min="10758" max="11008" width="11.42578125" style="25"/>
    <col min="11009" max="11009" width="9.42578125" style="25" customWidth="1"/>
    <col min="11010" max="11010" width="12.140625" style="25" customWidth="1"/>
    <col min="11011" max="11011" width="18.85546875" style="25" bestFit="1" customWidth="1"/>
    <col min="11012" max="11013" width="15.7109375" style="25" bestFit="1" customWidth="1"/>
    <col min="11014" max="11264" width="11.42578125" style="25"/>
    <col min="11265" max="11265" width="9.42578125" style="25" customWidth="1"/>
    <col min="11266" max="11266" width="12.140625" style="25" customWidth="1"/>
    <col min="11267" max="11267" width="18.85546875" style="25" bestFit="1" customWidth="1"/>
    <col min="11268" max="11269" width="15.7109375" style="25" bestFit="1" customWidth="1"/>
    <col min="11270" max="11520" width="11.42578125" style="25"/>
    <col min="11521" max="11521" width="9.42578125" style="25" customWidth="1"/>
    <col min="11522" max="11522" width="12.140625" style="25" customWidth="1"/>
    <col min="11523" max="11523" width="18.85546875" style="25" bestFit="1" customWidth="1"/>
    <col min="11524" max="11525" width="15.7109375" style="25" bestFit="1" customWidth="1"/>
    <col min="11526" max="11776" width="11.42578125" style="25"/>
    <col min="11777" max="11777" width="9.42578125" style="25" customWidth="1"/>
    <col min="11778" max="11778" width="12.140625" style="25" customWidth="1"/>
    <col min="11779" max="11779" width="18.85546875" style="25" bestFit="1" customWidth="1"/>
    <col min="11780" max="11781" width="15.7109375" style="25" bestFit="1" customWidth="1"/>
    <col min="11782" max="12032" width="11.42578125" style="25"/>
    <col min="12033" max="12033" width="9.42578125" style="25" customWidth="1"/>
    <col min="12034" max="12034" width="12.140625" style="25" customWidth="1"/>
    <col min="12035" max="12035" width="18.85546875" style="25" bestFit="1" customWidth="1"/>
    <col min="12036" max="12037" width="15.7109375" style="25" bestFit="1" customWidth="1"/>
    <col min="12038" max="12288" width="11.42578125" style="25"/>
    <col min="12289" max="12289" width="9.42578125" style="25" customWidth="1"/>
    <col min="12290" max="12290" width="12.140625" style="25" customWidth="1"/>
    <col min="12291" max="12291" width="18.85546875" style="25" bestFit="1" customWidth="1"/>
    <col min="12292" max="12293" width="15.7109375" style="25" bestFit="1" customWidth="1"/>
    <col min="12294" max="12544" width="11.42578125" style="25"/>
    <col min="12545" max="12545" width="9.42578125" style="25" customWidth="1"/>
    <col min="12546" max="12546" width="12.140625" style="25" customWidth="1"/>
    <col min="12547" max="12547" width="18.85546875" style="25" bestFit="1" customWidth="1"/>
    <col min="12548" max="12549" width="15.7109375" style="25" bestFit="1" customWidth="1"/>
    <col min="12550" max="12800" width="11.42578125" style="25"/>
    <col min="12801" max="12801" width="9.42578125" style="25" customWidth="1"/>
    <col min="12802" max="12802" width="12.140625" style="25" customWidth="1"/>
    <col min="12803" max="12803" width="18.85546875" style="25" bestFit="1" customWidth="1"/>
    <col min="12804" max="12805" width="15.7109375" style="25" bestFit="1" customWidth="1"/>
    <col min="12806" max="13056" width="11.42578125" style="25"/>
    <col min="13057" max="13057" width="9.42578125" style="25" customWidth="1"/>
    <col min="13058" max="13058" width="12.140625" style="25" customWidth="1"/>
    <col min="13059" max="13059" width="18.85546875" style="25" bestFit="1" customWidth="1"/>
    <col min="13060" max="13061" width="15.7109375" style="25" bestFit="1" customWidth="1"/>
    <col min="13062" max="13312" width="11.42578125" style="25"/>
    <col min="13313" max="13313" width="9.42578125" style="25" customWidth="1"/>
    <col min="13314" max="13314" width="12.140625" style="25" customWidth="1"/>
    <col min="13315" max="13315" width="18.85546875" style="25" bestFit="1" customWidth="1"/>
    <col min="13316" max="13317" width="15.7109375" style="25" bestFit="1" customWidth="1"/>
    <col min="13318" max="13568" width="11.42578125" style="25"/>
    <col min="13569" max="13569" width="9.42578125" style="25" customWidth="1"/>
    <col min="13570" max="13570" width="12.140625" style="25" customWidth="1"/>
    <col min="13571" max="13571" width="18.85546875" style="25" bestFit="1" customWidth="1"/>
    <col min="13572" max="13573" width="15.7109375" style="25" bestFit="1" customWidth="1"/>
    <col min="13574" max="13824" width="11.42578125" style="25"/>
    <col min="13825" max="13825" width="9.42578125" style="25" customWidth="1"/>
    <col min="13826" max="13826" width="12.140625" style="25" customWidth="1"/>
    <col min="13827" max="13827" width="18.85546875" style="25" bestFit="1" customWidth="1"/>
    <col min="13828" max="13829" width="15.7109375" style="25" bestFit="1" customWidth="1"/>
    <col min="13830" max="14080" width="11.42578125" style="25"/>
    <col min="14081" max="14081" width="9.42578125" style="25" customWidth="1"/>
    <col min="14082" max="14082" width="12.140625" style="25" customWidth="1"/>
    <col min="14083" max="14083" width="18.85546875" style="25" bestFit="1" customWidth="1"/>
    <col min="14084" max="14085" width="15.7109375" style="25" bestFit="1" customWidth="1"/>
    <col min="14086" max="14336" width="11.42578125" style="25"/>
    <col min="14337" max="14337" width="9.42578125" style="25" customWidth="1"/>
    <col min="14338" max="14338" width="12.140625" style="25" customWidth="1"/>
    <col min="14339" max="14339" width="18.85546875" style="25" bestFit="1" customWidth="1"/>
    <col min="14340" max="14341" width="15.7109375" style="25" bestFit="1" customWidth="1"/>
    <col min="14342" max="14592" width="11.42578125" style="25"/>
    <col min="14593" max="14593" width="9.42578125" style="25" customWidth="1"/>
    <col min="14594" max="14594" width="12.140625" style="25" customWidth="1"/>
    <col min="14595" max="14595" width="18.85546875" style="25" bestFit="1" customWidth="1"/>
    <col min="14596" max="14597" width="15.7109375" style="25" bestFit="1" customWidth="1"/>
    <col min="14598" max="14848" width="11.42578125" style="25"/>
    <col min="14849" max="14849" width="9.42578125" style="25" customWidth="1"/>
    <col min="14850" max="14850" width="12.140625" style="25" customWidth="1"/>
    <col min="14851" max="14851" width="18.85546875" style="25" bestFit="1" customWidth="1"/>
    <col min="14852" max="14853" width="15.7109375" style="25" bestFit="1" customWidth="1"/>
    <col min="14854" max="15104" width="11.42578125" style="25"/>
    <col min="15105" max="15105" width="9.42578125" style="25" customWidth="1"/>
    <col min="15106" max="15106" width="12.140625" style="25" customWidth="1"/>
    <col min="15107" max="15107" width="18.85546875" style="25" bestFit="1" customWidth="1"/>
    <col min="15108" max="15109" width="15.7109375" style="25" bestFit="1" customWidth="1"/>
    <col min="15110" max="15360" width="11.42578125" style="25"/>
    <col min="15361" max="15361" width="9.42578125" style="25" customWidth="1"/>
    <col min="15362" max="15362" width="12.140625" style="25" customWidth="1"/>
    <col min="15363" max="15363" width="18.85546875" style="25" bestFit="1" customWidth="1"/>
    <col min="15364" max="15365" width="15.7109375" style="25" bestFit="1" customWidth="1"/>
    <col min="15366" max="15616" width="11.42578125" style="25"/>
    <col min="15617" max="15617" width="9.42578125" style="25" customWidth="1"/>
    <col min="15618" max="15618" width="12.140625" style="25" customWidth="1"/>
    <col min="15619" max="15619" width="18.85546875" style="25" bestFit="1" customWidth="1"/>
    <col min="15620" max="15621" width="15.7109375" style="25" bestFit="1" customWidth="1"/>
    <col min="15622" max="15872" width="11.42578125" style="25"/>
    <col min="15873" max="15873" width="9.42578125" style="25" customWidth="1"/>
    <col min="15874" max="15874" width="12.140625" style="25" customWidth="1"/>
    <col min="15875" max="15875" width="18.85546875" style="25" bestFit="1" customWidth="1"/>
    <col min="15876" max="15877" width="15.7109375" style="25" bestFit="1" customWidth="1"/>
    <col min="15878" max="16128" width="11.42578125" style="25"/>
    <col min="16129" max="16129" width="9.42578125" style="25" customWidth="1"/>
    <col min="16130" max="16130" width="12.140625" style="25" customWidth="1"/>
    <col min="16131" max="16131" width="18.85546875" style="25" bestFit="1" customWidth="1"/>
    <col min="16132" max="16133" width="15.7109375" style="25" bestFit="1" customWidth="1"/>
    <col min="16134" max="16384" width="11.42578125" style="25"/>
  </cols>
  <sheetData>
    <row r="1" spans="1:7" ht="25.5" x14ac:dyDescent="0.2">
      <c r="A1" s="10"/>
      <c r="B1" s="28" t="s">
        <v>172</v>
      </c>
      <c r="C1" s="28" t="s">
        <v>173</v>
      </c>
      <c r="D1" s="29" t="s">
        <v>174</v>
      </c>
      <c r="E1" s="30"/>
    </row>
    <row r="2" spans="1:7" s="9" customFormat="1" x14ac:dyDescent="0.2">
      <c r="A2" s="33" t="s">
        <v>140</v>
      </c>
      <c r="B2" s="34" t="s">
        <v>3</v>
      </c>
      <c r="C2" s="34">
        <v>69600000</v>
      </c>
      <c r="D2" s="35">
        <v>13024</v>
      </c>
      <c r="E2" s="35">
        <v>0</v>
      </c>
    </row>
    <row r="3" spans="1:7" s="9" customFormat="1" x14ac:dyDescent="0.2">
      <c r="A3" s="33" t="s">
        <v>140</v>
      </c>
      <c r="B3" s="34" t="s">
        <v>60</v>
      </c>
      <c r="C3" s="36">
        <v>114141000</v>
      </c>
      <c r="D3" s="50">
        <v>19019905</v>
      </c>
      <c r="E3" s="35">
        <v>0</v>
      </c>
      <c r="G3" s="51">
        <f>SUM(D3:D36)</f>
        <v>251560303</v>
      </c>
    </row>
    <row r="4" spans="1:7" s="9" customFormat="1" x14ac:dyDescent="0.2">
      <c r="A4" s="38" t="s">
        <v>140</v>
      </c>
      <c r="B4" s="34" t="s">
        <v>60</v>
      </c>
      <c r="C4" s="38">
        <v>119595000</v>
      </c>
      <c r="D4" s="50">
        <v>105300</v>
      </c>
      <c r="E4" s="39">
        <v>0</v>
      </c>
      <c r="G4" s="9">
        <f>+'INFORME CGN-001-SALDOS Y MOVIEN'!G72</f>
        <v>251560301</v>
      </c>
    </row>
    <row r="5" spans="1:7" s="9" customFormat="1" x14ac:dyDescent="0.2">
      <c r="A5" s="38" t="s">
        <v>140</v>
      </c>
      <c r="B5" s="34" t="s">
        <v>60</v>
      </c>
      <c r="C5" s="38">
        <v>112323000</v>
      </c>
      <c r="D5" s="50">
        <v>1249875</v>
      </c>
      <c r="E5" s="39">
        <v>0</v>
      </c>
      <c r="G5" s="52">
        <f>+G3-G4</f>
        <v>2</v>
      </c>
    </row>
    <row r="6" spans="1:7" s="9" customFormat="1" x14ac:dyDescent="0.2">
      <c r="A6" s="38" t="s">
        <v>140</v>
      </c>
      <c r="B6" s="34" t="s">
        <v>60</v>
      </c>
      <c r="C6" s="38">
        <v>117373000</v>
      </c>
      <c r="D6" s="50">
        <v>5662350</v>
      </c>
      <c r="E6" s="39">
        <v>0</v>
      </c>
    </row>
    <row r="7" spans="1:7" s="9" customFormat="1" x14ac:dyDescent="0.2">
      <c r="A7" s="38" t="s">
        <v>140</v>
      </c>
      <c r="B7" s="34" t="s">
        <v>60</v>
      </c>
      <c r="C7" s="38">
        <v>124717000</v>
      </c>
      <c r="D7" s="50">
        <v>1487925</v>
      </c>
      <c r="E7" s="39">
        <v>0</v>
      </c>
    </row>
    <row r="8" spans="1:7" s="9" customFormat="1" x14ac:dyDescent="0.2">
      <c r="A8" s="38" t="s">
        <v>140</v>
      </c>
      <c r="B8" s="34" t="s">
        <v>60</v>
      </c>
      <c r="C8" s="38">
        <v>116363000</v>
      </c>
      <c r="D8" s="50">
        <v>2861775</v>
      </c>
      <c r="E8" s="39">
        <v>0</v>
      </c>
    </row>
    <row r="9" spans="1:7" s="9" customFormat="1" x14ac:dyDescent="0.2">
      <c r="A9" s="38" t="s">
        <v>140</v>
      </c>
      <c r="B9" s="34" t="s">
        <v>60</v>
      </c>
      <c r="C9" s="38">
        <v>111818000</v>
      </c>
      <c r="D9" s="50">
        <v>1444275</v>
      </c>
      <c r="E9" s="39">
        <v>0</v>
      </c>
    </row>
    <row r="10" spans="1:7" s="9" customFormat="1" x14ac:dyDescent="0.2">
      <c r="A10" s="38" t="s">
        <v>140</v>
      </c>
      <c r="B10" s="34" t="s">
        <v>60</v>
      </c>
      <c r="C10" s="38">
        <v>225511001</v>
      </c>
      <c r="D10" s="50">
        <v>8820000</v>
      </c>
      <c r="E10" s="39">
        <v>0</v>
      </c>
    </row>
    <row r="11" spans="1:7" x14ac:dyDescent="0.2">
      <c r="A11" s="38" t="s">
        <v>140</v>
      </c>
      <c r="B11" s="34" t="s">
        <v>60</v>
      </c>
      <c r="C11" s="38">
        <v>110808000</v>
      </c>
      <c r="D11" s="50">
        <v>4181175</v>
      </c>
      <c r="E11" s="39">
        <v>0</v>
      </c>
    </row>
    <row r="12" spans="1:7" x14ac:dyDescent="0.2">
      <c r="A12" s="38" t="s">
        <v>140</v>
      </c>
      <c r="B12" s="34" t="s">
        <v>60</v>
      </c>
      <c r="C12" s="38">
        <v>116868000</v>
      </c>
      <c r="D12" s="50">
        <v>482850</v>
      </c>
      <c r="E12" s="39">
        <v>0</v>
      </c>
    </row>
    <row r="13" spans="1:7" x14ac:dyDescent="0.2">
      <c r="A13" s="38" t="s">
        <v>140</v>
      </c>
      <c r="B13" s="34" t="s">
        <v>60</v>
      </c>
      <c r="C13" s="38">
        <v>111313000</v>
      </c>
      <c r="D13" s="50">
        <v>3007125</v>
      </c>
      <c r="E13" s="39">
        <v>0</v>
      </c>
    </row>
    <row r="14" spans="1:7" x14ac:dyDescent="0.2">
      <c r="A14" s="38" t="s">
        <v>140</v>
      </c>
      <c r="B14" s="34" t="s">
        <v>60</v>
      </c>
      <c r="C14" s="38">
        <v>110505000</v>
      </c>
      <c r="D14" s="50">
        <v>9253575</v>
      </c>
      <c r="E14" s="39">
        <v>0</v>
      </c>
    </row>
    <row r="15" spans="1:7" x14ac:dyDescent="0.2">
      <c r="A15" s="38" t="s">
        <v>140</v>
      </c>
      <c r="B15" s="34" t="s">
        <v>60</v>
      </c>
      <c r="C15" s="38">
        <v>116666000</v>
      </c>
      <c r="D15" s="50">
        <v>3317175</v>
      </c>
      <c r="E15" s="39">
        <v>0</v>
      </c>
    </row>
    <row r="16" spans="1:7" x14ac:dyDescent="0.2">
      <c r="A16" s="38" t="s">
        <v>140</v>
      </c>
      <c r="B16" s="34" t="s">
        <v>60</v>
      </c>
      <c r="C16" s="38">
        <v>112727000</v>
      </c>
      <c r="D16" s="50">
        <v>717525</v>
      </c>
      <c r="E16" s="39">
        <v>0</v>
      </c>
    </row>
    <row r="17" spans="1:5" x14ac:dyDescent="0.2">
      <c r="A17" s="38" t="s">
        <v>140</v>
      </c>
      <c r="B17" s="34" t="s">
        <v>60</v>
      </c>
      <c r="C17" s="38">
        <v>115050000</v>
      </c>
      <c r="D17" s="50">
        <v>1144575</v>
      </c>
      <c r="E17" s="39">
        <v>0</v>
      </c>
    </row>
    <row r="18" spans="1:5" x14ac:dyDescent="0.2">
      <c r="A18" s="38" t="s">
        <v>140</v>
      </c>
      <c r="B18" s="34" t="s">
        <v>60</v>
      </c>
      <c r="C18" s="38">
        <v>118585000</v>
      </c>
      <c r="D18" s="50">
        <v>344475</v>
      </c>
      <c r="E18" s="39">
        <v>0</v>
      </c>
    </row>
    <row r="19" spans="1:5" x14ac:dyDescent="0.2">
      <c r="A19" s="38" t="s">
        <v>140</v>
      </c>
      <c r="B19" s="34" t="s">
        <v>60</v>
      </c>
      <c r="C19" s="38">
        <v>112020000</v>
      </c>
      <c r="D19" s="50">
        <v>862650</v>
      </c>
      <c r="E19" s="39">
        <v>0</v>
      </c>
    </row>
    <row r="20" spans="1:5" x14ac:dyDescent="0.2">
      <c r="A20" s="38" t="s">
        <v>140</v>
      </c>
      <c r="B20" s="34" t="s">
        <v>60</v>
      </c>
      <c r="C20" s="38">
        <v>118888000</v>
      </c>
      <c r="D20" s="50">
        <v>313875</v>
      </c>
      <c r="E20" s="39">
        <v>0</v>
      </c>
    </row>
    <row r="21" spans="1:5" x14ac:dyDescent="0.2">
      <c r="A21" s="38" t="s">
        <v>140</v>
      </c>
      <c r="B21" s="34" t="s">
        <v>60</v>
      </c>
      <c r="C21" s="38">
        <v>112525000</v>
      </c>
      <c r="D21" s="50">
        <v>4679000</v>
      </c>
      <c r="E21" s="39">
        <v>0</v>
      </c>
    </row>
    <row r="22" spans="1:5" x14ac:dyDescent="0.2">
      <c r="A22" s="38" t="s">
        <v>140</v>
      </c>
      <c r="B22" s="34" t="s">
        <v>60</v>
      </c>
      <c r="C22" s="38">
        <v>121981000</v>
      </c>
      <c r="D22" s="50">
        <v>306225</v>
      </c>
      <c r="E22" s="39">
        <v>0</v>
      </c>
    </row>
    <row r="23" spans="1:5" x14ac:dyDescent="0.2">
      <c r="A23" s="38" t="s">
        <v>140</v>
      </c>
      <c r="B23" s="34" t="s">
        <v>60</v>
      </c>
      <c r="C23" s="38">
        <v>118686000</v>
      </c>
      <c r="D23" s="50">
        <v>559350</v>
      </c>
      <c r="E23" s="39">
        <v>0</v>
      </c>
    </row>
    <row r="24" spans="1:5" x14ac:dyDescent="0.2">
      <c r="A24" s="38" t="s">
        <v>140</v>
      </c>
      <c r="B24" s="34" t="s">
        <v>60</v>
      </c>
      <c r="C24" s="38">
        <v>117070000</v>
      </c>
      <c r="D24" s="50">
        <v>376875</v>
      </c>
      <c r="E24" s="39">
        <v>0</v>
      </c>
    </row>
    <row r="25" spans="1:5" x14ac:dyDescent="0.2">
      <c r="A25" s="38" t="s">
        <v>140</v>
      </c>
      <c r="B25" s="34" t="s">
        <v>60</v>
      </c>
      <c r="C25" s="38" t="s">
        <v>175</v>
      </c>
      <c r="D25" s="50">
        <v>77625</v>
      </c>
      <c r="E25" s="39">
        <v>0</v>
      </c>
    </row>
    <row r="26" spans="1:5" x14ac:dyDescent="0.2">
      <c r="A26" s="38" t="s">
        <v>140</v>
      </c>
      <c r="B26" s="34" t="s">
        <v>60</v>
      </c>
      <c r="C26" s="38">
        <v>114747000</v>
      </c>
      <c r="D26" s="50">
        <v>932400</v>
      </c>
      <c r="E26" s="39">
        <v>0</v>
      </c>
    </row>
    <row r="27" spans="1:5" x14ac:dyDescent="0.2">
      <c r="A27" s="38" t="s">
        <v>140</v>
      </c>
      <c r="B27" s="34" t="s">
        <v>60</v>
      </c>
      <c r="C27" s="38">
        <v>114444000</v>
      </c>
      <c r="D27" s="50">
        <v>904050</v>
      </c>
      <c r="E27" s="39">
        <v>0</v>
      </c>
    </row>
    <row r="28" spans="1:5" x14ac:dyDescent="0.2">
      <c r="A28" s="38" t="s">
        <v>140</v>
      </c>
      <c r="B28" s="34" t="s">
        <v>60</v>
      </c>
      <c r="C28" s="38">
        <v>111515000</v>
      </c>
      <c r="D28" s="50">
        <v>474075</v>
      </c>
      <c r="E28" s="39">
        <v>0</v>
      </c>
    </row>
    <row r="29" spans="1:5" x14ac:dyDescent="0.2">
      <c r="A29" s="38" t="s">
        <v>140</v>
      </c>
      <c r="B29" s="34" t="s">
        <v>60</v>
      </c>
      <c r="C29" s="38">
        <v>111919000</v>
      </c>
      <c r="D29" s="50">
        <v>2600325</v>
      </c>
      <c r="E29" s="39">
        <v>0</v>
      </c>
    </row>
    <row r="30" spans="1:5" x14ac:dyDescent="0.2">
      <c r="A30" s="38" t="s">
        <v>140</v>
      </c>
      <c r="B30" s="34" t="s">
        <v>60</v>
      </c>
      <c r="C30" s="38">
        <v>123952000</v>
      </c>
      <c r="D30" s="50">
        <v>1906425</v>
      </c>
      <c r="E30" s="39">
        <v>0</v>
      </c>
    </row>
    <row r="31" spans="1:5" x14ac:dyDescent="0.2">
      <c r="A31" s="38" t="s">
        <v>140</v>
      </c>
      <c r="B31" s="34" t="s">
        <v>60</v>
      </c>
      <c r="C31" s="38">
        <v>124754000</v>
      </c>
      <c r="D31" s="50">
        <v>1397250</v>
      </c>
      <c r="E31" s="39">
        <v>0</v>
      </c>
    </row>
    <row r="32" spans="1:5" x14ac:dyDescent="0.2">
      <c r="A32" s="38" t="s">
        <v>140</v>
      </c>
      <c r="B32" s="34" t="s">
        <v>60</v>
      </c>
      <c r="C32" s="38">
        <v>117676000</v>
      </c>
      <c r="D32" s="50">
        <v>18409950</v>
      </c>
      <c r="E32" s="39">
        <v>0</v>
      </c>
    </row>
    <row r="33" spans="1:5" x14ac:dyDescent="0.2">
      <c r="A33" s="38" t="s">
        <v>140</v>
      </c>
      <c r="B33" s="34" t="s">
        <v>60</v>
      </c>
      <c r="C33" s="36">
        <v>119999000</v>
      </c>
      <c r="D33" s="50">
        <v>27225</v>
      </c>
      <c r="E33" s="39">
        <v>0</v>
      </c>
    </row>
    <row r="34" spans="1:5" x14ac:dyDescent="0.2">
      <c r="A34" s="38" t="s">
        <v>140</v>
      </c>
      <c r="B34" s="34" t="s">
        <v>60</v>
      </c>
      <c r="C34" s="36">
        <v>119797000</v>
      </c>
      <c r="D34" s="50">
        <v>94275</v>
      </c>
      <c r="E34" s="39">
        <v>0</v>
      </c>
    </row>
    <row r="35" spans="1:5" x14ac:dyDescent="0.2">
      <c r="A35" s="38" t="s">
        <v>140</v>
      </c>
      <c r="B35" s="34" t="s">
        <v>60</v>
      </c>
      <c r="C35" s="36" t="s">
        <v>176</v>
      </c>
      <c r="D35" s="50">
        <v>22725</v>
      </c>
      <c r="E35" s="39">
        <v>0</v>
      </c>
    </row>
    <row r="36" spans="1:5" x14ac:dyDescent="0.2">
      <c r="A36" s="38" t="s">
        <v>140</v>
      </c>
      <c r="B36" s="34" t="s">
        <v>60</v>
      </c>
      <c r="C36" s="36" t="s">
        <v>177</v>
      </c>
      <c r="D36" s="50">
        <v>154516123</v>
      </c>
      <c r="E36" s="39">
        <v>0</v>
      </c>
    </row>
    <row r="37" spans="1:5" x14ac:dyDescent="0.2">
      <c r="A37" s="38" t="s">
        <v>140</v>
      </c>
      <c r="B37" s="34" t="s">
        <v>68</v>
      </c>
      <c r="C37" s="36" t="s">
        <v>178</v>
      </c>
      <c r="D37" s="37">
        <v>366800</v>
      </c>
      <c r="E37" s="39">
        <v>0</v>
      </c>
    </row>
    <row r="38" spans="1:5" x14ac:dyDescent="0.2">
      <c r="A38" s="38" t="s">
        <v>140</v>
      </c>
      <c r="B38" s="34" t="s">
        <v>68</v>
      </c>
      <c r="C38" s="36" t="s">
        <v>179</v>
      </c>
      <c r="D38" s="37">
        <v>244500</v>
      </c>
      <c r="E38" s="39">
        <v>0</v>
      </c>
    </row>
    <row r="39" spans="1:5" x14ac:dyDescent="0.2">
      <c r="A39" s="38" t="s">
        <v>140</v>
      </c>
      <c r="B39" s="34" t="s">
        <v>141</v>
      </c>
      <c r="C39" s="36" t="s">
        <v>180</v>
      </c>
      <c r="D39" s="37">
        <v>11265156</v>
      </c>
      <c r="E39" s="39">
        <v>0</v>
      </c>
    </row>
    <row r="40" spans="1:5" x14ac:dyDescent="0.2">
      <c r="A40" s="38" t="s">
        <v>140</v>
      </c>
      <c r="B40" s="34" t="s">
        <v>141</v>
      </c>
      <c r="C40" s="36" t="s">
        <v>181</v>
      </c>
      <c r="D40" s="37">
        <v>40232700</v>
      </c>
      <c r="E40" s="39">
        <v>0</v>
      </c>
    </row>
    <row r="41" spans="1:5" x14ac:dyDescent="0.2">
      <c r="A41" s="38" t="s">
        <v>140</v>
      </c>
      <c r="B41" s="34" t="s">
        <v>141</v>
      </c>
      <c r="C41" s="36" t="s">
        <v>177</v>
      </c>
      <c r="D41" s="37">
        <v>109432944</v>
      </c>
      <c r="E41" s="39">
        <v>0</v>
      </c>
    </row>
    <row r="42" spans="1:5" x14ac:dyDescent="0.2">
      <c r="A42" s="38" t="s">
        <v>140</v>
      </c>
      <c r="B42" s="38" t="s">
        <v>116</v>
      </c>
      <c r="C42" s="40" t="s">
        <v>178</v>
      </c>
      <c r="D42" s="41">
        <v>0</v>
      </c>
      <c r="E42" s="42">
        <v>1228800</v>
      </c>
    </row>
    <row r="43" spans="1:5" x14ac:dyDescent="0.2">
      <c r="A43" s="38" t="s">
        <v>140</v>
      </c>
      <c r="B43" s="38" t="s">
        <v>117</v>
      </c>
      <c r="C43" s="40" t="s">
        <v>179</v>
      </c>
      <c r="D43" s="41">
        <v>0</v>
      </c>
      <c r="E43" s="42">
        <v>819200</v>
      </c>
    </row>
    <row r="44" spans="1:5" x14ac:dyDescent="0.2">
      <c r="A44" s="38" t="s">
        <v>140</v>
      </c>
      <c r="B44" s="34" t="s">
        <v>128</v>
      </c>
      <c r="C44" s="38">
        <v>235641001</v>
      </c>
      <c r="D44" s="41">
        <v>0</v>
      </c>
      <c r="E44" s="42">
        <v>223272</v>
      </c>
    </row>
    <row r="45" spans="1:5" x14ac:dyDescent="0.2">
      <c r="A45" s="38" t="s">
        <v>140</v>
      </c>
      <c r="B45" s="34" t="s">
        <v>128</v>
      </c>
      <c r="C45" s="38" t="s">
        <v>182</v>
      </c>
      <c r="D45" s="41">
        <v>0</v>
      </c>
      <c r="E45" s="42">
        <v>12987010</v>
      </c>
    </row>
    <row r="46" spans="1:5" x14ac:dyDescent="0.2">
      <c r="A46" s="44" t="s">
        <v>140</v>
      </c>
      <c r="B46" s="44" t="s">
        <v>171</v>
      </c>
      <c r="C46" s="44" t="s">
        <v>183</v>
      </c>
      <c r="D46" s="45">
        <v>0</v>
      </c>
      <c r="E46" s="46">
        <v>19216100</v>
      </c>
    </row>
    <row r="47" spans="1:5" x14ac:dyDescent="0.2">
      <c r="A47" s="38" t="s">
        <v>140</v>
      </c>
      <c r="B47" s="34" t="s">
        <v>154</v>
      </c>
      <c r="C47" s="38" t="s">
        <v>181</v>
      </c>
      <c r="D47" s="41">
        <v>0</v>
      </c>
      <c r="E47" s="42">
        <v>559500</v>
      </c>
    </row>
    <row r="48" spans="1:5" x14ac:dyDescent="0.2">
      <c r="A48" s="38"/>
      <c r="B48" s="38"/>
      <c r="C48" s="41"/>
      <c r="D48" s="41"/>
      <c r="E48" s="39"/>
    </row>
    <row r="49" spans="1:5" x14ac:dyDescent="0.2">
      <c r="A49" s="38"/>
      <c r="B49" s="38"/>
      <c r="C49" s="41"/>
      <c r="D49" s="41">
        <f>SUM(D3:D48)</f>
        <v>413102403</v>
      </c>
      <c r="E49" s="39">
        <f>SUM(E2:E48)+D2</f>
        <v>35046906</v>
      </c>
    </row>
    <row r="50" spans="1:5" x14ac:dyDescent="0.2">
      <c r="A50" s="38"/>
      <c r="B50" s="38"/>
      <c r="C50" s="41"/>
      <c r="D50" s="41"/>
      <c r="E50" s="39"/>
    </row>
    <row r="51" spans="1:5" x14ac:dyDescent="0.2">
      <c r="A51" s="38"/>
      <c r="B51" s="38"/>
      <c r="C51" s="41"/>
      <c r="D51" s="41"/>
      <c r="E51" s="43">
        <f>+D49-E49</f>
        <v>378055497</v>
      </c>
    </row>
    <row r="52" spans="1:5" x14ac:dyDescent="0.2">
      <c r="C52" s="32"/>
    </row>
    <row r="53" spans="1:5" x14ac:dyDescent="0.2">
      <c r="C53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3"/>
  <sheetViews>
    <sheetView topLeftCell="A28" workbookViewId="0">
      <selection activeCell="C10" sqref="C10"/>
    </sheetView>
  </sheetViews>
  <sheetFormatPr baseColWidth="10" defaultColWidth="6.85546875" defaultRowHeight="12.75" x14ac:dyDescent="0.2"/>
  <cols>
    <col min="1" max="1" width="1.140625" style="67" customWidth="1"/>
    <col min="2" max="2" width="51.7109375" style="67" customWidth="1"/>
    <col min="3" max="3" width="25.7109375" style="67" customWidth="1"/>
    <col min="4" max="4" width="24.85546875" style="68" customWidth="1"/>
    <col min="5" max="5" width="24.42578125" style="69" customWidth="1"/>
    <col min="6" max="6" width="15.5703125" style="70" customWidth="1"/>
    <col min="7" max="7" width="6.85546875" style="67" customWidth="1"/>
    <col min="8" max="8" width="20.7109375" style="69" bestFit="1" customWidth="1"/>
    <col min="9" max="9" width="17.140625" style="67" bestFit="1" customWidth="1"/>
    <col min="10" max="10" width="7.5703125" style="67" bestFit="1" customWidth="1"/>
    <col min="11" max="256" width="6.85546875" style="67"/>
    <col min="257" max="257" width="1.140625" style="67" customWidth="1"/>
    <col min="258" max="258" width="51.7109375" style="67" customWidth="1"/>
    <col min="259" max="259" width="25.7109375" style="67" customWidth="1"/>
    <col min="260" max="260" width="24.85546875" style="67" customWidth="1"/>
    <col min="261" max="261" width="24.42578125" style="67" customWidth="1"/>
    <col min="262" max="262" width="15.5703125" style="67" customWidth="1"/>
    <col min="263" max="263" width="6.85546875" style="67" customWidth="1"/>
    <col min="264" max="264" width="20.7109375" style="67" bestFit="1" customWidth="1"/>
    <col min="265" max="265" width="17.140625" style="67" bestFit="1" customWidth="1"/>
    <col min="266" max="266" width="7.5703125" style="67" bestFit="1" customWidth="1"/>
    <col min="267" max="512" width="6.85546875" style="67"/>
    <col min="513" max="513" width="1.140625" style="67" customWidth="1"/>
    <col min="514" max="514" width="51.7109375" style="67" customWidth="1"/>
    <col min="515" max="515" width="25.7109375" style="67" customWidth="1"/>
    <col min="516" max="516" width="24.85546875" style="67" customWidth="1"/>
    <col min="517" max="517" width="24.42578125" style="67" customWidth="1"/>
    <col min="518" max="518" width="15.5703125" style="67" customWidth="1"/>
    <col min="519" max="519" width="6.85546875" style="67" customWidth="1"/>
    <col min="520" max="520" width="20.7109375" style="67" bestFit="1" customWidth="1"/>
    <col min="521" max="521" width="17.140625" style="67" bestFit="1" customWidth="1"/>
    <col min="522" max="522" width="7.5703125" style="67" bestFit="1" customWidth="1"/>
    <col min="523" max="768" width="6.85546875" style="67"/>
    <col min="769" max="769" width="1.140625" style="67" customWidth="1"/>
    <col min="770" max="770" width="51.7109375" style="67" customWidth="1"/>
    <col min="771" max="771" width="25.7109375" style="67" customWidth="1"/>
    <col min="772" max="772" width="24.85546875" style="67" customWidth="1"/>
    <col min="773" max="773" width="24.42578125" style="67" customWidth="1"/>
    <col min="774" max="774" width="15.5703125" style="67" customWidth="1"/>
    <col min="775" max="775" width="6.85546875" style="67" customWidth="1"/>
    <col min="776" max="776" width="20.7109375" style="67" bestFit="1" customWidth="1"/>
    <col min="777" max="777" width="17.140625" style="67" bestFit="1" customWidth="1"/>
    <col min="778" max="778" width="7.5703125" style="67" bestFit="1" customWidth="1"/>
    <col min="779" max="1024" width="6.85546875" style="67"/>
    <col min="1025" max="1025" width="1.140625" style="67" customWidth="1"/>
    <col min="1026" max="1026" width="51.7109375" style="67" customWidth="1"/>
    <col min="1027" max="1027" width="25.7109375" style="67" customWidth="1"/>
    <col min="1028" max="1028" width="24.85546875" style="67" customWidth="1"/>
    <col min="1029" max="1029" width="24.42578125" style="67" customWidth="1"/>
    <col min="1030" max="1030" width="15.5703125" style="67" customWidth="1"/>
    <col min="1031" max="1031" width="6.85546875" style="67" customWidth="1"/>
    <col min="1032" max="1032" width="20.7109375" style="67" bestFit="1" customWidth="1"/>
    <col min="1033" max="1033" width="17.140625" style="67" bestFit="1" customWidth="1"/>
    <col min="1034" max="1034" width="7.5703125" style="67" bestFit="1" customWidth="1"/>
    <col min="1035" max="1280" width="6.85546875" style="67"/>
    <col min="1281" max="1281" width="1.140625" style="67" customWidth="1"/>
    <col min="1282" max="1282" width="51.7109375" style="67" customWidth="1"/>
    <col min="1283" max="1283" width="25.7109375" style="67" customWidth="1"/>
    <col min="1284" max="1284" width="24.85546875" style="67" customWidth="1"/>
    <col min="1285" max="1285" width="24.42578125" style="67" customWidth="1"/>
    <col min="1286" max="1286" width="15.5703125" style="67" customWidth="1"/>
    <col min="1287" max="1287" width="6.85546875" style="67" customWidth="1"/>
    <col min="1288" max="1288" width="20.7109375" style="67" bestFit="1" customWidth="1"/>
    <col min="1289" max="1289" width="17.140625" style="67" bestFit="1" customWidth="1"/>
    <col min="1290" max="1290" width="7.5703125" style="67" bestFit="1" customWidth="1"/>
    <col min="1291" max="1536" width="6.85546875" style="67"/>
    <col min="1537" max="1537" width="1.140625" style="67" customWidth="1"/>
    <col min="1538" max="1538" width="51.7109375" style="67" customWidth="1"/>
    <col min="1539" max="1539" width="25.7109375" style="67" customWidth="1"/>
    <col min="1540" max="1540" width="24.85546875" style="67" customWidth="1"/>
    <col min="1541" max="1541" width="24.42578125" style="67" customWidth="1"/>
    <col min="1542" max="1542" width="15.5703125" style="67" customWidth="1"/>
    <col min="1543" max="1543" width="6.85546875" style="67" customWidth="1"/>
    <col min="1544" max="1544" width="20.7109375" style="67" bestFit="1" customWidth="1"/>
    <col min="1545" max="1545" width="17.140625" style="67" bestFit="1" customWidth="1"/>
    <col min="1546" max="1546" width="7.5703125" style="67" bestFit="1" customWidth="1"/>
    <col min="1547" max="1792" width="6.85546875" style="67"/>
    <col min="1793" max="1793" width="1.140625" style="67" customWidth="1"/>
    <col min="1794" max="1794" width="51.7109375" style="67" customWidth="1"/>
    <col min="1795" max="1795" width="25.7109375" style="67" customWidth="1"/>
    <col min="1796" max="1796" width="24.85546875" style="67" customWidth="1"/>
    <col min="1797" max="1797" width="24.42578125" style="67" customWidth="1"/>
    <col min="1798" max="1798" width="15.5703125" style="67" customWidth="1"/>
    <col min="1799" max="1799" width="6.85546875" style="67" customWidth="1"/>
    <col min="1800" max="1800" width="20.7109375" style="67" bestFit="1" customWidth="1"/>
    <col min="1801" max="1801" width="17.140625" style="67" bestFit="1" customWidth="1"/>
    <col min="1802" max="1802" width="7.5703125" style="67" bestFit="1" customWidth="1"/>
    <col min="1803" max="2048" width="6.85546875" style="67"/>
    <col min="2049" max="2049" width="1.140625" style="67" customWidth="1"/>
    <col min="2050" max="2050" width="51.7109375" style="67" customWidth="1"/>
    <col min="2051" max="2051" width="25.7109375" style="67" customWidth="1"/>
    <col min="2052" max="2052" width="24.85546875" style="67" customWidth="1"/>
    <col min="2053" max="2053" width="24.42578125" style="67" customWidth="1"/>
    <col min="2054" max="2054" width="15.5703125" style="67" customWidth="1"/>
    <col min="2055" max="2055" width="6.85546875" style="67" customWidth="1"/>
    <col min="2056" max="2056" width="20.7109375" style="67" bestFit="1" customWidth="1"/>
    <col min="2057" max="2057" width="17.140625" style="67" bestFit="1" customWidth="1"/>
    <col min="2058" max="2058" width="7.5703125" style="67" bestFit="1" customWidth="1"/>
    <col min="2059" max="2304" width="6.85546875" style="67"/>
    <col min="2305" max="2305" width="1.140625" style="67" customWidth="1"/>
    <col min="2306" max="2306" width="51.7109375" style="67" customWidth="1"/>
    <col min="2307" max="2307" width="25.7109375" style="67" customWidth="1"/>
    <col min="2308" max="2308" width="24.85546875" style="67" customWidth="1"/>
    <col min="2309" max="2309" width="24.42578125" style="67" customWidth="1"/>
    <col min="2310" max="2310" width="15.5703125" style="67" customWidth="1"/>
    <col min="2311" max="2311" width="6.85546875" style="67" customWidth="1"/>
    <col min="2312" max="2312" width="20.7109375" style="67" bestFit="1" customWidth="1"/>
    <col min="2313" max="2313" width="17.140625" style="67" bestFit="1" customWidth="1"/>
    <col min="2314" max="2314" width="7.5703125" style="67" bestFit="1" customWidth="1"/>
    <col min="2315" max="2560" width="6.85546875" style="67"/>
    <col min="2561" max="2561" width="1.140625" style="67" customWidth="1"/>
    <col min="2562" max="2562" width="51.7109375" style="67" customWidth="1"/>
    <col min="2563" max="2563" width="25.7109375" style="67" customWidth="1"/>
    <col min="2564" max="2564" width="24.85546875" style="67" customWidth="1"/>
    <col min="2565" max="2565" width="24.42578125" style="67" customWidth="1"/>
    <col min="2566" max="2566" width="15.5703125" style="67" customWidth="1"/>
    <col min="2567" max="2567" width="6.85546875" style="67" customWidth="1"/>
    <col min="2568" max="2568" width="20.7109375" style="67" bestFit="1" customWidth="1"/>
    <col min="2569" max="2569" width="17.140625" style="67" bestFit="1" customWidth="1"/>
    <col min="2570" max="2570" width="7.5703125" style="67" bestFit="1" customWidth="1"/>
    <col min="2571" max="2816" width="6.85546875" style="67"/>
    <col min="2817" max="2817" width="1.140625" style="67" customWidth="1"/>
    <col min="2818" max="2818" width="51.7109375" style="67" customWidth="1"/>
    <col min="2819" max="2819" width="25.7109375" style="67" customWidth="1"/>
    <col min="2820" max="2820" width="24.85546875" style="67" customWidth="1"/>
    <col min="2821" max="2821" width="24.42578125" style="67" customWidth="1"/>
    <col min="2822" max="2822" width="15.5703125" style="67" customWidth="1"/>
    <col min="2823" max="2823" width="6.85546875" style="67" customWidth="1"/>
    <col min="2824" max="2824" width="20.7109375" style="67" bestFit="1" customWidth="1"/>
    <col min="2825" max="2825" width="17.140625" style="67" bestFit="1" customWidth="1"/>
    <col min="2826" max="2826" width="7.5703125" style="67" bestFit="1" customWidth="1"/>
    <col min="2827" max="3072" width="6.85546875" style="67"/>
    <col min="3073" max="3073" width="1.140625" style="67" customWidth="1"/>
    <col min="3074" max="3074" width="51.7109375" style="67" customWidth="1"/>
    <col min="3075" max="3075" width="25.7109375" style="67" customWidth="1"/>
    <col min="3076" max="3076" width="24.85546875" style="67" customWidth="1"/>
    <col min="3077" max="3077" width="24.42578125" style="67" customWidth="1"/>
    <col min="3078" max="3078" width="15.5703125" style="67" customWidth="1"/>
    <col min="3079" max="3079" width="6.85546875" style="67" customWidth="1"/>
    <col min="3080" max="3080" width="20.7109375" style="67" bestFit="1" customWidth="1"/>
    <col min="3081" max="3081" width="17.140625" style="67" bestFit="1" customWidth="1"/>
    <col min="3082" max="3082" width="7.5703125" style="67" bestFit="1" customWidth="1"/>
    <col min="3083" max="3328" width="6.85546875" style="67"/>
    <col min="3329" max="3329" width="1.140625" style="67" customWidth="1"/>
    <col min="3330" max="3330" width="51.7109375" style="67" customWidth="1"/>
    <col min="3331" max="3331" width="25.7109375" style="67" customWidth="1"/>
    <col min="3332" max="3332" width="24.85546875" style="67" customWidth="1"/>
    <col min="3333" max="3333" width="24.42578125" style="67" customWidth="1"/>
    <col min="3334" max="3334" width="15.5703125" style="67" customWidth="1"/>
    <col min="3335" max="3335" width="6.85546875" style="67" customWidth="1"/>
    <col min="3336" max="3336" width="20.7109375" style="67" bestFit="1" customWidth="1"/>
    <col min="3337" max="3337" width="17.140625" style="67" bestFit="1" customWidth="1"/>
    <col min="3338" max="3338" width="7.5703125" style="67" bestFit="1" customWidth="1"/>
    <col min="3339" max="3584" width="6.85546875" style="67"/>
    <col min="3585" max="3585" width="1.140625" style="67" customWidth="1"/>
    <col min="3586" max="3586" width="51.7109375" style="67" customWidth="1"/>
    <col min="3587" max="3587" width="25.7109375" style="67" customWidth="1"/>
    <col min="3588" max="3588" width="24.85546875" style="67" customWidth="1"/>
    <col min="3589" max="3589" width="24.42578125" style="67" customWidth="1"/>
    <col min="3590" max="3590" width="15.5703125" style="67" customWidth="1"/>
    <col min="3591" max="3591" width="6.85546875" style="67" customWidth="1"/>
    <col min="3592" max="3592" width="20.7109375" style="67" bestFit="1" customWidth="1"/>
    <col min="3593" max="3593" width="17.140625" style="67" bestFit="1" customWidth="1"/>
    <col min="3594" max="3594" width="7.5703125" style="67" bestFit="1" customWidth="1"/>
    <col min="3595" max="3840" width="6.85546875" style="67"/>
    <col min="3841" max="3841" width="1.140625" style="67" customWidth="1"/>
    <col min="3842" max="3842" width="51.7109375" style="67" customWidth="1"/>
    <col min="3843" max="3843" width="25.7109375" style="67" customWidth="1"/>
    <col min="3844" max="3844" width="24.85546875" style="67" customWidth="1"/>
    <col min="3845" max="3845" width="24.42578125" style="67" customWidth="1"/>
    <col min="3846" max="3846" width="15.5703125" style="67" customWidth="1"/>
    <col min="3847" max="3847" width="6.85546875" style="67" customWidth="1"/>
    <col min="3848" max="3848" width="20.7109375" style="67" bestFit="1" customWidth="1"/>
    <col min="3849" max="3849" width="17.140625" style="67" bestFit="1" customWidth="1"/>
    <col min="3850" max="3850" width="7.5703125" style="67" bestFit="1" customWidth="1"/>
    <col min="3851" max="4096" width="6.85546875" style="67"/>
    <col min="4097" max="4097" width="1.140625" style="67" customWidth="1"/>
    <col min="4098" max="4098" width="51.7109375" style="67" customWidth="1"/>
    <col min="4099" max="4099" width="25.7109375" style="67" customWidth="1"/>
    <col min="4100" max="4100" width="24.85546875" style="67" customWidth="1"/>
    <col min="4101" max="4101" width="24.42578125" style="67" customWidth="1"/>
    <col min="4102" max="4102" width="15.5703125" style="67" customWidth="1"/>
    <col min="4103" max="4103" width="6.85546875" style="67" customWidth="1"/>
    <col min="4104" max="4104" width="20.7109375" style="67" bestFit="1" customWidth="1"/>
    <col min="4105" max="4105" width="17.140625" style="67" bestFit="1" customWidth="1"/>
    <col min="4106" max="4106" width="7.5703125" style="67" bestFit="1" customWidth="1"/>
    <col min="4107" max="4352" width="6.85546875" style="67"/>
    <col min="4353" max="4353" width="1.140625" style="67" customWidth="1"/>
    <col min="4354" max="4354" width="51.7109375" style="67" customWidth="1"/>
    <col min="4355" max="4355" width="25.7109375" style="67" customWidth="1"/>
    <col min="4356" max="4356" width="24.85546875" style="67" customWidth="1"/>
    <col min="4357" max="4357" width="24.42578125" style="67" customWidth="1"/>
    <col min="4358" max="4358" width="15.5703125" style="67" customWidth="1"/>
    <col min="4359" max="4359" width="6.85546875" style="67" customWidth="1"/>
    <col min="4360" max="4360" width="20.7109375" style="67" bestFit="1" customWidth="1"/>
    <col min="4361" max="4361" width="17.140625" style="67" bestFit="1" customWidth="1"/>
    <col min="4362" max="4362" width="7.5703125" style="67" bestFit="1" customWidth="1"/>
    <col min="4363" max="4608" width="6.85546875" style="67"/>
    <col min="4609" max="4609" width="1.140625" style="67" customWidth="1"/>
    <col min="4610" max="4610" width="51.7109375" style="67" customWidth="1"/>
    <col min="4611" max="4611" width="25.7109375" style="67" customWidth="1"/>
    <col min="4612" max="4612" width="24.85546875" style="67" customWidth="1"/>
    <col min="4613" max="4613" width="24.42578125" style="67" customWidth="1"/>
    <col min="4614" max="4614" width="15.5703125" style="67" customWidth="1"/>
    <col min="4615" max="4615" width="6.85546875" style="67" customWidth="1"/>
    <col min="4616" max="4616" width="20.7109375" style="67" bestFit="1" customWidth="1"/>
    <col min="4617" max="4617" width="17.140625" style="67" bestFit="1" customWidth="1"/>
    <col min="4618" max="4618" width="7.5703125" style="67" bestFit="1" customWidth="1"/>
    <col min="4619" max="4864" width="6.85546875" style="67"/>
    <col min="4865" max="4865" width="1.140625" style="67" customWidth="1"/>
    <col min="4866" max="4866" width="51.7109375" style="67" customWidth="1"/>
    <col min="4867" max="4867" width="25.7109375" style="67" customWidth="1"/>
    <col min="4868" max="4868" width="24.85546875" style="67" customWidth="1"/>
    <col min="4869" max="4869" width="24.42578125" style="67" customWidth="1"/>
    <col min="4870" max="4870" width="15.5703125" style="67" customWidth="1"/>
    <col min="4871" max="4871" width="6.85546875" style="67" customWidth="1"/>
    <col min="4872" max="4872" width="20.7109375" style="67" bestFit="1" customWidth="1"/>
    <col min="4873" max="4873" width="17.140625" style="67" bestFit="1" customWidth="1"/>
    <col min="4874" max="4874" width="7.5703125" style="67" bestFit="1" customWidth="1"/>
    <col min="4875" max="5120" width="6.85546875" style="67"/>
    <col min="5121" max="5121" width="1.140625" style="67" customWidth="1"/>
    <col min="5122" max="5122" width="51.7109375" style="67" customWidth="1"/>
    <col min="5123" max="5123" width="25.7109375" style="67" customWidth="1"/>
    <col min="5124" max="5124" width="24.85546875" style="67" customWidth="1"/>
    <col min="5125" max="5125" width="24.42578125" style="67" customWidth="1"/>
    <col min="5126" max="5126" width="15.5703125" style="67" customWidth="1"/>
    <col min="5127" max="5127" width="6.85546875" style="67" customWidth="1"/>
    <col min="5128" max="5128" width="20.7109375" style="67" bestFit="1" customWidth="1"/>
    <col min="5129" max="5129" width="17.140625" style="67" bestFit="1" customWidth="1"/>
    <col min="5130" max="5130" width="7.5703125" style="67" bestFit="1" customWidth="1"/>
    <col min="5131" max="5376" width="6.85546875" style="67"/>
    <col min="5377" max="5377" width="1.140625" style="67" customWidth="1"/>
    <col min="5378" max="5378" width="51.7109375" style="67" customWidth="1"/>
    <col min="5379" max="5379" width="25.7109375" style="67" customWidth="1"/>
    <col min="5380" max="5380" width="24.85546875" style="67" customWidth="1"/>
    <col min="5381" max="5381" width="24.42578125" style="67" customWidth="1"/>
    <col min="5382" max="5382" width="15.5703125" style="67" customWidth="1"/>
    <col min="5383" max="5383" width="6.85546875" style="67" customWidth="1"/>
    <col min="5384" max="5384" width="20.7109375" style="67" bestFit="1" customWidth="1"/>
    <col min="5385" max="5385" width="17.140625" style="67" bestFit="1" customWidth="1"/>
    <col min="5386" max="5386" width="7.5703125" style="67" bestFit="1" customWidth="1"/>
    <col min="5387" max="5632" width="6.85546875" style="67"/>
    <col min="5633" max="5633" width="1.140625" style="67" customWidth="1"/>
    <col min="5634" max="5634" width="51.7109375" style="67" customWidth="1"/>
    <col min="5635" max="5635" width="25.7109375" style="67" customWidth="1"/>
    <col min="5636" max="5636" width="24.85546875" style="67" customWidth="1"/>
    <col min="5637" max="5637" width="24.42578125" style="67" customWidth="1"/>
    <col min="5638" max="5638" width="15.5703125" style="67" customWidth="1"/>
    <col min="5639" max="5639" width="6.85546875" style="67" customWidth="1"/>
    <col min="5640" max="5640" width="20.7109375" style="67" bestFit="1" customWidth="1"/>
    <col min="5641" max="5641" width="17.140625" style="67" bestFit="1" customWidth="1"/>
    <col min="5642" max="5642" width="7.5703125" style="67" bestFit="1" customWidth="1"/>
    <col min="5643" max="5888" width="6.85546875" style="67"/>
    <col min="5889" max="5889" width="1.140625" style="67" customWidth="1"/>
    <col min="5890" max="5890" width="51.7109375" style="67" customWidth="1"/>
    <col min="5891" max="5891" width="25.7109375" style="67" customWidth="1"/>
    <col min="5892" max="5892" width="24.85546875" style="67" customWidth="1"/>
    <col min="5893" max="5893" width="24.42578125" style="67" customWidth="1"/>
    <col min="5894" max="5894" width="15.5703125" style="67" customWidth="1"/>
    <col min="5895" max="5895" width="6.85546875" style="67" customWidth="1"/>
    <col min="5896" max="5896" width="20.7109375" style="67" bestFit="1" customWidth="1"/>
    <col min="5897" max="5897" width="17.140625" style="67" bestFit="1" customWidth="1"/>
    <col min="5898" max="5898" width="7.5703125" style="67" bestFit="1" customWidth="1"/>
    <col min="5899" max="6144" width="6.85546875" style="67"/>
    <col min="6145" max="6145" width="1.140625" style="67" customWidth="1"/>
    <col min="6146" max="6146" width="51.7109375" style="67" customWidth="1"/>
    <col min="6147" max="6147" width="25.7109375" style="67" customWidth="1"/>
    <col min="6148" max="6148" width="24.85546875" style="67" customWidth="1"/>
    <col min="6149" max="6149" width="24.42578125" style="67" customWidth="1"/>
    <col min="6150" max="6150" width="15.5703125" style="67" customWidth="1"/>
    <col min="6151" max="6151" width="6.85546875" style="67" customWidth="1"/>
    <col min="6152" max="6152" width="20.7109375" style="67" bestFit="1" customWidth="1"/>
    <col min="6153" max="6153" width="17.140625" style="67" bestFit="1" customWidth="1"/>
    <col min="6154" max="6154" width="7.5703125" style="67" bestFit="1" customWidth="1"/>
    <col min="6155" max="6400" width="6.85546875" style="67"/>
    <col min="6401" max="6401" width="1.140625" style="67" customWidth="1"/>
    <col min="6402" max="6402" width="51.7109375" style="67" customWidth="1"/>
    <col min="6403" max="6403" width="25.7109375" style="67" customWidth="1"/>
    <col min="6404" max="6404" width="24.85546875" style="67" customWidth="1"/>
    <col min="6405" max="6405" width="24.42578125" style="67" customWidth="1"/>
    <col min="6406" max="6406" width="15.5703125" style="67" customWidth="1"/>
    <col min="6407" max="6407" width="6.85546875" style="67" customWidth="1"/>
    <col min="6408" max="6408" width="20.7109375" style="67" bestFit="1" customWidth="1"/>
    <col min="6409" max="6409" width="17.140625" style="67" bestFit="1" customWidth="1"/>
    <col min="6410" max="6410" width="7.5703125" style="67" bestFit="1" customWidth="1"/>
    <col min="6411" max="6656" width="6.85546875" style="67"/>
    <col min="6657" max="6657" width="1.140625" style="67" customWidth="1"/>
    <col min="6658" max="6658" width="51.7109375" style="67" customWidth="1"/>
    <col min="6659" max="6659" width="25.7109375" style="67" customWidth="1"/>
    <col min="6660" max="6660" width="24.85546875" style="67" customWidth="1"/>
    <col min="6661" max="6661" width="24.42578125" style="67" customWidth="1"/>
    <col min="6662" max="6662" width="15.5703125" style="67" customWidth="1"/>
    <col min="6663" max="6663" width="6.85546875" style="67" customWidth="1"/>
    <col min="6664" max="6664" width="20.7109375" style="67" bestFit="1" customWidth="1"/>
    <col min="6665" max="6665" width="17.140625" style="67" bestFit="1" customWidth="1"/>
    <col min="6666" max="6666" width="7.5703125" style="67" bestFit="1" customWidth="1"/>
    <col min="6667" max="6912" width="6.85546875" style="67"/>
    <col min="6913" max="6913" width="1.140625" style="67" customWidth="1"/>
    <col min="6914" max="6914" width="51.7109375" style="67" customWidth="1"/>
    <col min="6915" max="6915" width="25.7109375" style="67" customWidth="1"/>
    <col min="6916" max="6916" width="24.85546875" style="67" customWidth="1"/>
    <col min="6917" max="6917" width="24.42578125" style="67" customWidth="1"/>
    <col min="6918" max="6918" width="15.5703125" style="67" customWidth="1"/>
    <col min="6919" max="6919" width="6.85546875" style="67" customWidth="1"/>
    <col min="6920" max="6920" width="20.7109375" style="67" bestFit="1" customWidth="1"/>
    <col min="6921" max="6921" width="17.140625" style="67" bestFit="1" customWidth="1"/>
    <col min="6922" max="6922" width="7.5703125" style="67" bestFit="1" customWidth="1"/>
    <col min="6923" max="7168" width="6.85546875" style="67"/>
    <col min="7169" max="7169" width="1.140625" style="67" customWidth="1"/>
    <col min="7170" max="7170" width="51.7109375" style="67" customWidth="1"/>
    <col min="7171" max="7171" width="25.7109375" style="67" customWidth="1"/>
    <col min="7172" max="7172" width="24.85546875" style="67" customWidth="1"/>
    <col min="7173" max="7173" width="24.42578125" style="67" customWidth="1"/>
    <col min="7174" max="7174" width="15.5703125" style="67" customWidth="1"/>
    <col min="7175" max="7175" width="6.85546875" style="67" customWidth="1"/>
    <col min="7176" max="7176" width="20.7109375" style="67" bestFit="1" customWidth="1"/>
    <col min="7177" max="7177" width="17.140625" style="67" bestFit="1" customWidth="1"/>
    <col min="7178" max="7178" width="7.5703125" style="67" bestFit="1" customWidth="1"/>
    <col min="7179" max="7424" width="6.85546875" style="67"/>
    <col min="7425" max="7425" width="1.140625" style="67" customWidth="1"/>
    <col min="7426" max="7426" width="51.7109375" style="67" customWidth="1"/>
    <col min="7427" max="7427" width="25.7109375" style="67" customWidth="1"/>
    <col min="7428" max="7428" width="24.85546875" style="67" customWidth="1"/>
    <col min="7429" max="7429" width="24.42578125" style="67" customWidth="1"/>
    <col min="7430" max="7430" width="15.5703125" style="67" customWidth="1"/>
    <col min="7431" max="7431" width="6.85546875" style="67" customWidth="1"/>
    <col min="7432" max="7432" width="20.7109375" style="67" bestFit="1" customWidth="1"/>
    <col min="7433" max="7433" width="17.140625" style="67" bestFit="1" customWidth="1"/>
    <col min="7434" max="7434" width="7.5703125" style="67" bestFit="1" customWidth="1"/>
    <col min="7435" max="7680" width="6.85546875" style="67"/>
    <col min="7681" max="7681" width="1.140625" style="67" customWidth="1"/>
    <col min="7682" max="7682" width="51.7109375" style="67" customWidth="1"/>
    <col min="7683" max="7683" width="25.7109375" style="67" customWidth="1"/>
    <col min="7684" max="7684" width="24.85546875" style="67" customWidth="1"/>
    <col min="7685" max="7685" width="24.42578125" style="67" customWidth="1"/>
    <col min="7686" max="7686" width="15.5703125" style="67" customWidth="1"/>
    <col min="7687" max="7687" width="6.85546875" style="67" customWidth="1"/>
    <col min="7688" max="7688" width="20.7109375" style="67" bestFit="1" customWidth="1"/>
    <col min="7689" max="7689" width="17.140625" style="67" bestFit="1" customWidth="1"/>
    <col min="7690" max="7690" width="7.5703125" style="67" bestFit="1" customWidth="1"/>
    <col min="7691" max="7936" width="6.85546875" style="67"/>
    <col min="7937" max="7937" width="1.140625" style="67" customWidth="1"/>
    <col min="7938" max="7938" width="51.7109375" style="67" customWidth="1"/>
    <col min="7939" max="7939" width="25.7109375" style="67" customWidth="1"/>
    <col min="7940" max="7940" width="24.85546875" style="67" customWidth="1"/>
    <col min="7941" max="7941" width="24.42578125" style="67" customWidth="1"/>
    <col min="7942" max="7942" width="15.5703125" style="67" customWidth="1"/>
    <col min="7943" max="7943" width="6.85546875" style="67" customWidth="1"/>
    <col min="7944" max="7944" width="20.7109375" style="67" bestFit="1" customWidth="1"/>
    <col min="7945" max="7945" width="17.140625" style="67" bestFit="1" customWidth="1"/>
    <col min="7946" max="7946" width="7.5703125" style="67" bestFit="1" customWidth="1"/>
    <col min="7947" max="8192" width="6.85546875" style="67"/>
    <col min="8193" max="8193" width="1.140625" style="67" customWidth="1"/>
    <col min="8194" max="8194" width="51.7109375" style="67" customWidth="1"/>
    <col min="8195" max="8195" width="25.7109375" style="67" customWidth="1"/>
    <col min="8196" max="8196" width="24.85546875" style="67" customWidth="1"/>
    <col min="8197" max="8197" width="24.42578125" style="67" customWidth="1"/>
    <col min="8198" max="8198" width="15.5703125" style="67" customWidth="1"/>
    <col min="8199" max="8199" width="6.85546875" style="67" customWidth="1"/>
    <col min="8200" max="8200" width="20.7109375" style="67" bestFit="1" customWidth="1"/>
    <col min="8201" max="8201" width="17.140625" style="67" bestFit="1" customWidth="1"/>
    <col min="8202" max="8202" width="7.5703125" style="67" bestFit="1" customWidth="1"/>
    <col min="8203" max="8448" width="6.85546875" style="67"/>
    <col min="8449" max="8449" width="1.140625" style="67" customWidth="1"/>
    <col min="8450" max="8450" width="51.7109375" style="67" customWidth="1"/>
    <col min="8451" max="8451" width="25.7109375" style="67" customWidth="1"/>
    <col min="8452" max="8452" width="24.85546875" style="67" customWidth="1"/>
    <col min="8453" max="8453" width="24.42578125" style="67" customWidth="1"/>
    <col min="8454" max="8454" width="15.5703125" style="67" customWidth="1"/>
    <col min="8455" max="8455" width="6.85546875" style="67" customWidth="1"/>
    <col min="8456" max="8456" width="20.7109375" style="67" bestFit="1" customWidth="1"/>
    <col min="8457" max="8457" width="17.140625" style="67" bestFit="1" customWidth="1"/>
    <col min="8458" max="8458" width="7.5703125" style="67" bestFit="1" customWidth="1"/>
    <col min="8459" max="8704" width="6.85546875" style="67"/>
    <col min="8705" max="8705" width="1.140625" style="67" customWidth="1"/>
    <col min="8706" max="8706" width="51.7109375" style="67" customWidth="1"/>
    <col min="8707" max="8707" width="25.7109375" style="67" customWidth="1"/>
    <col min="8708" max="8708" width="24.85546875" style="67" customWidth="1"/>
    <col min="8709" max="8709" width="24.42578125" style="67" customWidth="1"/>
    <col min="8710" max="8710" width="15.5703125" style="67" customWidth="1"/>
    <col min="8711" max="8711" width="6.85546875" style="67" customWidth="1"/>
    <col min="8712" max="8712" width="20.7109375" style="67" bestFit="1" customWidth="1"/>
    <col min="8713" max="8713" width="17.140625" style="67" bestFit="1" customWidth="1"/>
    <col min="8714" max="8714" width="7.5703125" style="67" bestFit="1" customWidth="1"/>
    <col min="8715" max="8960" width="6.85546875" style="67"/>
    <col min="8961" max="8961" width="1.140625" style="67" customWidth="1"/>
    <col min="8962" max="8962" width="51.7109375" style="67" customWidth="1"/>
    <col min="8963" max="8963" width="25.7109375" style="67" customWidth="1"/>
    <col min="8964" max="8964" width="24.85546875" style="67" customWidth="1"/>
    <col min="8965" max="8965" width="24.42578125" style="67" customWidth="1"/>
    <col min="8966" max="8966" width="15.5703125" style="67" customWidth="1"/>
    <col min="8967" max="8967" width="6.85546875" style="67" customWidth="1"/>
    <col min="8968" max="8968" width="20.7109375" style="67" bestFit="1" customWidth="1"/>
    <col min="8969" max="8969" width="17.140625" style="67" bestFit="1" customWidth="1"/>
    <col min="8970" max="8970" width="7.5703125" style="67" bestFit="1" customWidth="1"/>
    <col min="8971" max="9216" width="6.85546875" style="67"/>
    <col min="9217" max="9217" width="1.140625" style="67" customWidth="1"/>
    <col min="9218" max="9218" width="51.7109375" style="67" customWidth="1"/>
    <col min="9219" max="9219" width="25.7109375" style="67" customWidth="1"/>
    <col min="9220" max="9220" width="24.85546875" style="67" customWidth="1"/>
    <col min="9221" max="9221" width="24.42578125" style="67" customWidth="1"/>
    <col min="9222" max="9222" width="15.5703125" style="67" customWidth="1"/>
    <col min="9223" max="9223" width="6.85546875" style="67" customWidth="1"/>
    <col min="9224" max="9224" width="20.7109375" style="67" bestFit="1" customWidth="1"/>
    <col min="9225" max="9225" width="17.140625" style="67" bestFit="1" customWidth="1"/>
    <col min="9226" max="9226" width="7.5703125" style="67" bestFit="1" customWidth="1"/>
    <col min="9227" max="9472" width="6.85546875" style="67"/>
    <col min="9473" max="9473" width="1.140625" style="67" customWidth="1"/>
    <col min="9474" max="9474" width="51.7109375" style="67" customWidth="1"/>
    <col min="9475" max="9475" width="25.7109375" style="67" customWidth="1"/>
    <col min="9476" max="9476" width="24.85546875" style="67" customWidth="1"/>
    <col min="9477" max="9477" width="24.42578125" style="67" customWidth="1"/>
    <col min="9478" max="9478" width="15.5703125" style="67" customWidth="1"/>
    <col min="9479" max="9479" width="6.85546875" style="67" customWidth="1"/>
    <col min="9480" max="9480" width="20.7109375" style="67" bestFit="1" customWidth="1"/>
    <col min="9481" max="9481" width="17.140625" style="67" bestFit="1" customWidth="1"/>
    <col min="9482" max="9482" width="7.5703125" style="67" bestFit="1" customWidth="1"/>
    <col min="9483" max="9728" width="6.85546875" style="67"/>
    <col min="9729" max="9729" width="1.140625" style="67" customWidth="1"/>
    <col min="9730" max="9730" width="51.7109375" style="67" customWidth="1"/>
    <col min="9731" max="9731" width="25.7109375" style="67" customWidth="1"/>
    <col min="9732" max="9732" width="24.85546875" style="67" customWidth="1"/>
    <col min="9733" max="9733" width="24.42578125" style="67" customWidth="1"/>
    <col min="9734" max="9734" width="15.5703125" style="67" customWidth="1"/>
    <col min="9735" max="9735" width="6.85546875" style="67" customWidth="1"/>
    <col min="9736" max="9736" width="20.7109375" style="67" bestFit="1" customWidth="1"/>
    <col min="9737" max="9737" width="17.140625" style="67" bestFit="1" customWidth="1"/>
    <col min="9738" max="9738" width="7.5703125" style="67" bestFit="1" customWidth="1"/>
    <col min="9739" max="9984" width="6.85546875" style="67"/>
    <col min="9985" max="9985" width="1.140625" style="67" customWidth="1"/>
    <col min="9986" max="9986" width="51.7109375" style="67" customWidth="1"/>
    <col min="9987" max="9987" width="25.7109375" style="67" customWidth="1"/>
    <col min="9988" max="9988" width="24.85546875" style="67" customWidth="1"/>
    <col min="9989" max="9989" width="24.42578125" style="67" customWidth="1"/>
    <col min="9990" max="9990" width="15.5703125" style="67" customWidth="1"/>
    <col min="9991" max="9991" width="6.85546875" style="67" customWidth="1"/>
    <col min="9992" max="9992" width="20.7109375" style="67" bestFit="1" customWidth="1"/>
    <col min="9993" max="9993" width="17.140625" style="67" bestFit="1" customWidth="1"/>
    <col min="9994" max="9994" width="7.5703125" style="67" bestFit="1" customWidth="1"/>
    <col min="9995" max="10240" width="6.85546875" style="67"/>
    <col min="10241" max="10241" width="1.140625" style="67" customWidth="1"/>
    <col min="10242" max="10242" width="51.7109375" style="67" customWidth="1"/>
    <col min="10243" max="10243" width="25.7109375" style="67" customWidth="1"/>
    <col min="10244" max="10244" width="24.85546875" style="67" customWidth="1"/>
    <col min="10245" max="10245" width="24.42578125" style="67" customWidth="1"/>
    <col min="10246" max="10246" width="15.5703125" style="67" customWidth="1"/>
    <col min="10247" max="10247" width="6.85546875" style="67" customWidth="1"/>
    <col min="10248" max="10248" width="20.7109375" style="67" bestFit="1" customWidth="1"/>
    <col min="10249" max="10249" width="17.140625" style="67" bestFit="1" customWidth="1"/>
    <col min="10250" max="10250" width="7.5703125" style="67" bestFit="1" customWidth="1"/>
    <col min="10251" max="10496" width="6.85546875" style="67"/>
    <col min="10497" max="10497" width="1.140625" style="67" customWidth="1"/>
    <col min="10498" max="10498" width="51.7109375" style="67" customWidth="1"/>
    <col min="10499" max="10499" width="25.7109375" style="67" customWidth="1"/>
    <col min="10500" max="10500" width="24.85546875" style="67" customWidth="1"/>
    <col min="10501" max="10501" width="24.42578125" style="67" customWidth="1"/>
    <col min="10502" max="10502" width="15.5703125" style="67" customWidth="1"/>
    <col min="10503" max="10503" width="6.85546875" style="67" customWidth="1"/>
    <col min="10504" max="10504" width="20.7109375" style="67" bestFit="1" customWidth="1"/>
    <col min="10505" max="10505" width="17.140625" style="67" bestFit="1" customWidth="1"/>
    <col min="10506" max="10506" width="7.5703125" style="67" bestFit="1" customWidth="1"/>
    <col min="10507" max="10752" width="6.85546875" style="67"/>
    <col min="10753" max="10753" width="1.140625" style="67" customWidth="1"/>
    <col min="10754" max="10754" width="51.7109375" style="67" customWidth="1"/>
    <col min="10755" max="10755" width="25.7109375" style="67" customWidth="1"/>
    <col min="10756" max="10756" width="24.85546875" style="67" customWidth="1"/>
    <col min="10757" max="10757" width="24.42578125" style="67" customWidth="1"/>
    <col min="10758" max="10758" width="15.5703125" style="67" customWidth="1"/>
    <col min="10759" max="10759" width="6.85546875" style="67" customWidth="1"/>
    <col min="10760" max="10760" width="20.7109375" style="67" bestFit="1" customWidth="1"/>
    <col min="10761" max="10761" width="17.140625" style="67" bestFit="1" customWidth="1"/>
    <col min="10762" max="10762" width="7.5703125" style="67" bestFit="1" customWidth="1"/>
    <col min="10763" max="11008" width="6.85546875" style="67"/>
    <col min="11009" max="11009" width="1.140625" style="67" customWidth="1"/>
    <col min="11010" max="11010" width="51.7109375" style="67" customWidth="1"/>
    <col min="11011" max="11011" width="25.7109375" style="67" customWidth="1"/>
    <col min="11012" max="11012" width="24.85546875" style="67" customWidth="1"/>
    <col min="11013" max="11013" width="24.42578125" style="67" customWidth="1"/>
    <col min="11014" max="11014" width="15.5703125" style="67" customWidth="1"/>
    <col min="11015" max="11015" width="6.85546875" style="67" customWidth="1"/>
    <col min="11016" max="11016" width="20.7109375" style="67" bestFit="1" customWidth="1"/>
    <col min="11017" max="11017" width="17.140625" style="67" bestFit="1" customWidth="1"/>
    <col min="11018" max="11018" width="7.5703125" style="67" bestFit="1" customWidth="1"/>
    <col min="11019" max="11264" width="6.85546875" style="67"/>
    <col min="11265" max="11265" width="1.140625" style="67" customWidth="1"/>
    <col min="11266" max="11266" width="51.7109375" style="67" customWidth="1"/>
    <col min="11267" max="11267" width="25.7109375" style="67" customWidth="1"/>
    <col min="11268" max="11268" width="24.85546875" style="67" customWidth="1"/>
    <col min="11269" max="11269" width="24.42578125" style="67" customWidth="1"/>
    <col min="11270" max="11270" width="15.5703125" style="67" customWidth="1"/>
    <col min="11271" max="11271" width="6.85546875" style="67" customWidth="1"/>
    <col min="11272" max="11272" width="20.7109375" style="67" bestFit="1" customWidth="1"/>
    <col min="11273" max="11273" width="17.140625" style="67" bestFit="1" customWidth="1"/>
    <col min="11274" max="11274" width="7.5703125" style="67" bestFit="1" customWidth="1"/>
    <col min="11275" max="11520" width="6.85546875" style="67"/>
    <col min="11521" max="11521" width="1.140625" style="67" customWidth="1"/>
    <col min="11522" max="11522" width="51.7109375" style="67" customWidth="1"/>
    <col min="11523" max="11523" width="25.7109375" style="67" customWidth="1"/>
    <col min="11524" max="11524" width="24.85546875" style="67" customWidth="1"/>
    <col min="11525" max="11525" width="24.42578125" style="67" customWidth="1"/>
    <col min="11526" max="11526" width="15.5703125" style="67" customWidth="1"/>
    <col min="11527" max="11527" width="6.85546875" style="67" customWidth="1"/>
    <col min="11528" max="11528" width="20.7109375" style="67" bestFit="1" customWidth="1"/>
    <col min="11529" max="11529" width="17.140625" style="67" bestFit="1" customWidth="1"/>
    <col min="11530" max="11530" width="7.5703125" style="67" bestFit="1" customWidth="1"/>
    <col min="11531" max="11776" width="6.85546875" style="67"/>
    <col min="11777" max="11777" width="1.140625" style="67" customWidth="1"/>
    <col min="11778" max="11778" width="51.7109375" style="67" customWidth="1"/>
    <col min="11779" max="11779" width="25.7109375" style="67" customWidth="1"/>
    <col min="11780" max="11780" width="24.85546875" style="67" customWidth="1"/>
    <col min="11781" max="11781" width="24.42578125" style="67" customWidth="1"/>
    <col min="11782" max="11782" width="15.5703125" style="67" customWidth="1"/>
    <col min="11783" max="11783" width="6.85546875" style="67" customWidth="1"/>
    <col min="11784" max="11784" width="20.7109375" style="67" bestFit="1" customWidth="1"/>
    <col min="11785" max="11785" width="17.140625" style="67" bestFit="1" customWidth="1"/>
    <col min="11786" max="11786" width="7.5703125" style="67" bestFit="1" customWidth="1"/>
    <col min="11787" max="12032" width="6.85546875" style="67"/>
    <col min="12033" max="12033" width="1.140625" style="67" customWidth="1"/>
    <col min="12034" max="12034" width="51.7109375" style="67" customWidth="1"/>
    <col min="12035" max="12035" width="25.7109375" style="67" customWidth="1"/>
    <col min="12036" max="12036" width="24.85546875" style="67" customWidth="1"/>
    <col min="12037" max="12037" width="24.42578125" style="67" customWidth="1"/>
    <col min="12038" max="12038" width="15.5703125" style="67" customWidth="1"/>
    <col min="12039" max="12039" width="6.85546875" style="67" customWidth="1"/>
    <col min="12040" max="12040" width="20.7109375" style="67" bestFit="1" customWidth="1"/>
    <col min="12041" max="12041" width="17.140625" style="67" bestFit="1" customWidth="1"/>
    <col min="12042" max="12042" width="7.5703125" style="67" bestFit="1" customWidth="1"/>
    <col min="12043" max="12288" width="6.85546875" style="67"/>
    <col min="12289" max="12289" width="1.140625" style="67" customWidth="1"/>
    <col min="12290" max="12290" width="51.7109375" style="67" customWidth="1"/>
    <col min="12291" max="12291" width="25.7109375" style="67" customWidth="1"/>
    <col min="12292" max="12292" width="24.85546875" style="67" customWidth="1"/>
    <col min="12293" max="12293" width="24.42578125" style="67" customWidth="1"/>
    <col min="12294" max="12294" width="15.5703125" style="67" customWidth="1"/>
    <col min="12295" max="12295" width="6.85546875" style="67" customWidth="1"/>
    <col min="12296" max="12296" width="20.7109375" style="67" bestFit="1" customWidth="1"/>
    <col min="12297" max="12297" width="17.140625" style="67" bestFit="1" customWidth="1"/>
    <col min="12298" max="12298" width="7.5703125" style="67" bestFit="1" customWidth="1"/>
    <col min="12299" max="12544" width="6.85546875" style="67"/>
    <col min="12545" max="12545" width="1.140625" style="67" customWidth="1"/>
    <col min="12546" max="12546" width="51.7109375" style="67" customWidth="1"/>
    <col min="12547" max="12547" width="25.7109375" style="67" customWidth="1"/>
    <col min="12548" max="12548" width="24.85546875" style="67" customWidth="1"/>
    <col min="12549" max="12549" width="24.42578125" style="67" customWidth="1"/>
    <col min="12550" max="12550" width="15.5703125" style="67" customWidth="1"/>
    <col min="12551" max="12551" width="6.85546875" style="67" customWidth="1"/>
    <col min="12552" max="12552" width="20.7109375" style="67" bestFit="1" customWidth="1"/>
    <col min="12553" max="12553" width="17.140625" style="67" bestFit="1" customWidth="1"/>
    <col min="12554" max="12554" width="7.5703125" style="67" bestFit="1" customWidth="1"/>
    <col min="12555" max="12800" width="6.85546875" style="67"/>
    <col min="12801" max="12801" width="1.140625" style="67" customWidth="1"/>
    <col min="12802" max="12802" width="51.7109375" style="67" customWidth="1"/>
    <col min="12803" max="12803" width="25.7109375" style="67" customWidth="1"/>
    <col min="12804" max="12804" width="24.85546875" style="67" customWidth="1"/>
    <col min="12805" max="12805" width="24.42578125" style="67" customWidth="1"/>
    <col min="12806" max="12806" width="15.5703125" style="67" customWidth="1"/>
    <col min="12807" max="12807" width="6.85546875" style="67" customWidth="1"/>
    <col min="12808" max="12808" width="20.7109375" style="67" bestFit="1" customWidth="1"/>
    <col min="12809" max="12809" width="17.140625" style="67" bestFit="1" customWidth="1"/>
    <col min="12810" max="12810" width="7.5703125" style="67" bestFit="1" customWidth="1"/>
    <col min="12811" max="13056" width="6.85546875" style="67"/>
    <col min="13057" max="13057" width="1.140625" style="67" customWidth="1"/>
    <col min="13058" max="13058" width="51.7109375" style="67" customWidth="1"/>
    <col min="13059" max="13059" width="25.7109375" style="67" customWidth="1"/>
    <col min="13060" max="13060" width="24.85546875" style="67" customWidth="1"/>
    <col min="13061" max="13061" width="24.42578125" style="67" customWidth="1"/>
    <col min="13062" max="13062" width="15.5703125" style="67" customWidth="1"/>
    <col min="13063" max="13063" width="6.85546875" style="67" customWidth="1"/>
    <col min="13064" max="13064" width="20.7109375" style="67" bestFit="1" customWidth="1"/>
    <col min="13065" max="13065" width="17.140625" style="67" bestFit="1" customWidth="1"/>
    <col min="13066" max="13066" width="7.5703125" style="67" bestFit="1" customWidth="1"/>
    <col min="13067" max="13312" width="6.85546875" style="67"/>
    <col min="13313" max="13313" width="1.140625" style="67" customWidth="1"/>
    <col min="13314" max="13314" width="51.7109375" style="67" customWidth="1"/>
    <col min="13315" max="13315" width="25.7109375" style="67" customWidth="1"/>
    <col min="13316" max="13316" width="24.85546875" style="67" customWidth="1"/>
    <col min="13317" max="13317" width="24.42578125" style="67" customWidth="1"/>
    <col min="13318" max="13318" width="15.5703125" style="67" customWidth="1"/>
    <col min="13319" max="13319" width="6.85546875" style="67" customWidth="1"/>
    <col min="13320" max="13320" width="20.7109375" style="67" bestFit="1" customWidth="1"/>
    <col min="13321" max="13321" width="17.140625" style="67" bestFit="1" customWidth="1"/>
    <col min="13322" max="13322" width="7.5703125" style="67" bestFit="1" customWidth="1"/>
    <col min="13323" max="13568" width="6.85546875" style="67"/>
    <col min="13569" max="13569" width="1.140625" style="67" customWidth="1"/>
    <col min="13570" max="13570" width="51.7109375" style="67" customWidth="1"/>
    <col min="13571" max="13571" width="25.7109375" style="67" customWidth="1"/>
    <col min="13572" max="13572" width="24.85546875" style="67" customWidth="1"/>
    <col min="13573" max="13573" width="24.42578125" style="67" customWidth="1"/>
    <col min="13574" max="13574" width="15.5703125" style="67" customWidth="1"/>
    <col min="13575" max="13575" width="6.85546875" style="67" customWidth="1"/>
    <col min="13576" max="13576" width="20.7109375" style="67" bestFit="1" customWidth="1"/>
    <col min="13577" max="13577" width="17.140625" style="67" bestFit="1" customWidth="1"/>
    <col min="13578" max="13578" width="7.5703125" style="67" bestFit="1" customWidth="1"/>
    <col min="13579" max="13824" width="6.85546875" style="67"/>
    <col min="13825" max="13825" width="1.140625" style="67" customWidth="1"/>
    <col min="13826" max="13826" width="51.7109375" style="67" customWidth="1"/>
    <col min="13827" max="13827" width="25.7109375" style="67" customWidth="1"/>
    <col min="13828" max="13828" width="24.85546875" style="67" customWidth="1"/>
    <col min="13829" max="13829" width="24.42578125" style="67" customWidth="1"/>
    <col min="13830" max="13830" width="15.5703125" style="67" customWidth="1"/>
    <col min="13831" max="13831" width="6.85546875" style="67" customWidth="1"/>
    <col min="13832" max="13832" width="20.7109375" style="67" bestFit="1" customWidth="1"/>
    <col min="13833" max="13833" width="17.140625" style="67" bestFit="1" customWidth="1"/>
    <col min="13834" max="13834" width="7.5703125" style="67" bestFit="1" customWidth="1"/>
    <col min="13835" max="14080" width="6.85546875" style="67"/>
    <col min="14081" max="14081" width="1.140625" style="67" customWidth="1"/>
    <col min="14082" max="14082" width="51.7109375" style="67" customWidth="1"/>
    <col min="14083" max="14083" width="25.7109375" style="67" customWidth="1"/>
    <col min="14084" max="14084" width="24.85546875" style="67" customWidth="1"/>
    <col min="14085" max="14085" width="24.42578125" style="67" customWidth="1"/>
    <col min="14086" max="14086" width="15.5703125" style="67" customWidth="1"/>
    <col min="14087" max="14087" width="6.85546875" style="67" customWidth="1"/>
    <col min="14088" max="14088" width="20.7109375" style="67" bestFit="1" customWidth="1"/>
    <col min="14089" max="14089" width="17.140625" style="67" bestFit="1" customWidth="1"/>
    <col min="14090" max="14090" width="7.5703125" style="67" bestFit="1" customWidth="1"/>
    <col min="14091" max="14336" width="6.85546875" style="67"/>
    <col min="14337" max="14337" width="1.140625" style="67" customWidth="1"/>
    <col min="14338" max="14338" width="51.7109375" style="67" customWidth="1"/>
    <col min="14339" max="14339" width="25.7109375" style="67" customWidth="1"/>
    <col min="14340" max="14340" width="24.85546875" style="67" customWidth="1"/>
    <col min="14341" max="14341" width="24.42578125" style="67" customWidth="1"/>
    <col min="14342" max="14342" width="15.5703125" style="67" customWidth="1"/>
    <col min="14343" max="14343" width="6.85546875" style="67" customWidth="1"/>
    <col min="14344" max="14344" width="20.7109375" style="67" bestFit="1" customWidth="1"/>
    <col min="14345" max="14345" width="17.140625" style="67" bestFit="1" customWidth="1"/>
    <col min="14346" max="14346" width="7.5703125" style="67" bestFit="1" customWidth="1"/>
    <col min="14347" max="14592" width="6.85546875" style="67"/>
    <col min="14593" max="14593" width="1.140625" style="67" customWidth="1"/>
    <col min="14594" max="14594" width="51.7109375" style="67" customWidth="1"/>
    <col min="14595" max="14595" width="25.7109375" style="67" customWidth="1"/>
    <col min="14596" max="14596" width="24.85546875" style="67" customWidth="1"/>
    <col min="14597" max="14597" width="24.42578125" style="67" customWidth="1"/>
    <col min="14598" max="14598" width="15.5703125" style="67" customWidth="1"/>
    <col min="14599" max="14599" width="6.85546875" style="67" customWidth="1"/>
    <col min="14600" max="14600" width="20.7109375" style="67" bestFit="1" customWidth="1"/>
    <col min="14601" max="14601" width="17.140625" style="67" bestFit="1" customWidth="1"/>
    <col min="14602" max="14602" width="7.5703125" style="67" bestFit="1" customWidth="1"/>
    <col min="14603" max="14848" width="6.85546875" style="67"/>
    <col min="14849" max="14849" width="1.140625" style="67" customWidth="1"/>
    <col min="14850" max="14850" width="51.7109375" style="67" customWidth="1"/>
    <col min="14851" max="14851" width="25.7109375" style="67" customWidth="1"/>
    <col min="14852" max="14852" width="24.85546875" style="67" customWidth="1"/>
    <col min="14853" max="14853" width="24.42578125" style="67" customWidth="1"/>
    <col min="14854" max="14854" width="15.5703125" style="67" customWidth="1"/>
    <col min="14855" max="14855" width="6.85546875" style="67" customWidth="1"/>
    <col min="14856" max="14856" width="20.7109375" style="67" bestFit="1" customWidth="1"/>
    <col min="14857" max="14857" width="17.140625" style="67" bestFit="1" customWidth="1"/>
    <col min="14858" max="14858" width="7.5703125" style="67" bestFit="1" customWidth="1"/>
    <col min="14859" max="15104" width="6.85546875" style="67"/>
    <col min="15105" max="15105" width="1.140625" style="67" customWidth="1"/>
    <col min="15106" max="15106" width="51.7109375" style="67" customWidth="1"/>
    <col min="15107" max="15107" width="25.7109375" style="67" customWidth="1"/>
    <col min="15108" max="15108" width="24.85546875" style="67" customWidth="1"/>
    <col min="15109" max="15109" width="24.42578125" style="67" customWidth="1"/>
    <col min="15110" max="15110" width="15.5703125" style="67" customWidth="1"/>
    <col min="15111" max="15111" width="6.85546875" style="67" customWidth="1"/>
    <col min="15112" max="15112" width="20.7109375" style="67" bestFit="1" customWidth="1"/>
    <col min="15113" max="15113" width="17.140625" style="67" bestFit="1" customWidth="1"/>
    <col min="15114" max="15114" width="7.5703125" style="67" bestFit="1" customWidth="1"/>
    <col min="15115" max="15360" width="6.85546875" style="67"/>
    <col min="15361" max="15361" width="1.140625" style="67" customWidth="1"/>
    <col min="15362" max="15362" width="51.7109375" style="67" customWidth="1"/>
    <col min="15363" max="15363" width="25.7109375" style="67" customWidth="1"/>
    <col min="15364" max="15364" width="24.85546875" style="67" customWidth="1"/>
    <col min="15365" max="15365" width="24.42578125" style="67" customWidth="1"/>
    <col min="15366" max="15366" width="15.5703125" style="67" customWidth="1"/>
    <col min="15367" max="15367" width="6.85546875" style="67" customWidth="1"/>
    <col min="15368" max="15368" width="20.7109375" style="67" bestFit="1" customWidth="1"/>
    <col min="15369" max="15369" width="17.140625" style="67" bestFit="1" customWidth="1"/>
    <col min="15370" max="15370" width="7.5703125" style="67" bestFit="1" customWidth="1"/>
    <col min="15371" max="15616" width="6.85546875" style="67"/>
    <col min="15617" max="15617" width="1.140625" style="67" customWidth="1"/>
    <col min="15618" max="15618" width="51.7109375" style="67" customWidth="1"/>
    <col min="15619" max="15619" width="25.7109375" style="67" customWidth="1"/>
    <col min="15620" max="15620" width="24.85546875" style="67" customWidth="1"/>
    <col min="15621" max="15621" width="24.42578125" style="67" customWidth="1"/>
    <col min="15622" max="15622" width="15.5703125" style="67" customWidth="1"/>
    <col min="15623" max="15623" width="6.85546875" style="67" customWidth="1"/>
    <col min="15624" max="15624" width="20.7109375" style="67" bestFit="1" customWidth="1"/>
    <col min="15625" max="15625" width="17.140625" style="67" bestFit="1" customWidth="1"/>
    <col min="15626" max="15626" width="7.5703125" style="67" bestFit="1" customWidth="1"/>
    <col min="15627" max="15872" width="6.85546875" style="67"/>
    <col min="15873" max="15873" width="1.140625" style="67" customWidth="1"/>
    <col min="15874" max="15874" width="51.7109375" style="67" customWidth="1"/>
    <col min="15875" max="15875" width="25.7109375" style="67" customWidth="1"/>
    <col min="15876" max="15876" width="24.85546875" style="67" customWidth="1"/>
    <col min="15877" max="15877" width="24.42578125" style="67" customWidth="1"/>
    <col min="15878" max="15878" width="15.5703125" style="67" customWidth="1"/>
    <col min="15879" max="15879" width="6.85546875" style="67" customWidth="1"/>
    <col min="15880" max="15880" width="20.7109375" style="67" bestFit="1" customWidth="1"/>
    <col min="15881" max="15881" width="17.140625" style="67" bestFit="1" customWidth="1"/>
    <col min="15882" max="15882" width="7.5703125" style="67" bestFit="1" customWidth="1"/>
    <col min="15883" max="16128" width="6.85546875" style="67"/>
    <col min="16129" max="16129" width="1.140625" style="67" customWidth="1"/>
    <col min="16130" max="16130" width="51.7109375" style="67" customWidth="1"/>
    <col min="16131" max="16131" width="25.7109375" style="67" customWidth="1"/>
    <col min="16132" max="16132" width="24.85546875" style="67" customWidth="1"/>
    <col min="16133" max="16133" width="24.42578125" style="67" customWidth="1"/>
    <col min="16134" max="16134" width="15.5703125" style="67" customWidth="1"/>
    <col min="16135" max="16135" width="6.85546875" style="67" customWidth="1"/>
    <col min="16136" max="16136" width="20.7109375" style="67" bestFit="1" customWidth="1"/>
    <col min="16137" max="16137" width="17.140625" style="67" bestFit="1" customWidth="1"/>
    <col min="16138" max="16138" width="7.5703125" style="67" bestFit="1" customWidth="1"/>
    <col min="16139" max="16384" width="6.85546875" style="67"/>
  </cols>
  <sheetData>
    <row r="1" spans="2:9" ht="6.75" customHeight="1" thickBot="1" x14ac:dyDescent="0.25"/>
    <row r="2" spans="2:9" ht="18.75" customHeight="1" x14ac:dyDescent="0.2">
      <c r="B2" s="169" t="s">
        <v>184</v>
      </c>
      <c r="C2" s="170"/>
      <c r="D2" s="170"/>
      <c r="E2" s="170"/>
      <c r="F2" s="171"/>
    </row>
    <row r="3" spans="2:9" ht="15" customHeight="1" thickBot="1" x14ac:dyDescent="0.25">
      <c r="B3" s="172"/>
      <c r="C3" s="173"/>
      <c r="D3" s="173"/>
      <c r="E3" s="173"/>
      <c r="F3" s="174"/>
    </row>
    <row r="4" spans="2:9" ht="20.25" customHeight="1" thickBot="1" x14ac:dyDescent="0.25">
      <c r="B4" s="71"/>
      <c r="C4" s="72"/>
      <c r="D4" s="73"/>
      <c r="E4" s="74"/>
      <c r="F4" s="75"/>
    </row>
    <row r="5" spans="2:9" ht="20.25" customHeight="1" thickBot="1" x14ac:dyDescent="0.25">
      <c r="B5" s="175" t="s">
        <v>185</v>
      </c>
      <c r="C5" s="176"/>
      <c r="D5" s="176"/>
      <c r="E5" s="176"/>
      <c r="F5" s="177"/>
    </row>
    <row r="6" spans="2:9" ht="21" customHeight="1" thickBot="1" x14ac:dyDescent="0.25">
      <c r="B6" s="71"/>
      <c r="C6" s="76"/>
      <c r="D6" s="73"/>
      <c r="E6" s="74"/>
      <c r="F6" s="75"/>
    </row>
    <row r="7" spans="2:9" ht="19.5" customHeight="1" thickBot="1" x14ac:dyDescent="0.25">
      <c r="B7" s="178" t="s">
        <v>186</v>
      </c>
      <c r="C7" s="180" t="s">
        <v>187</v>
      </c>
      <c r="D7" s="180" t="s">
        <v>188</v>
      </c>
      <c r="E7" s="182" t="s">
        <v>189</v>
      </c>
      <c r="F7" s="183"/>
    </row>
    <row r="8" spans="2:9" ht="15.75" customHeight="1" thickBot="1" x14ac:dyDescent="0.25">
      <c r="B8" s="179"/>
      <c r="C8" s="181"/>
      <c r="D8" s="181"/>
      <c r="E8" s="77" t="s">
        <v>190</v>
      </c>
      <c r="F8" s="78" t="s">
        <v>191</v>
      </c>
    </row>
    <row r="9" spans="2:9" s="86" customFormat="1" ht="14.25" x14ac:dyDescent="0.2">
      <c r="B9" s="79" t="s">
        <v>192</v>
      </c>
      <c r="C9" s="80">
        <v>7049558491.8400002</v>
      </c>
      <c r="D9" s="80">
        <v>6983125324.4800005</v>
      </c>
      <c r="E9" s="81">
        <f>+C9-D9</f>
        <v>66433167.359999657</v>
      </c>
      <c r="F9" s="82">
        <v>-9.5133860947779307E-3</v>
      </c>
      <c r="G9" s="83" t="s">
        <v>193</v>
      </c>
      <c r="H9" s="84" t="s">
        <v>193</v>
      </c>
      <c r="I9" s="85"/>
    </row>
    <row r="10" spans="2:9" ht="14.25" x14ac:dyDescent="0.2">
      <c r="B10" s="87" t="s">
        <v>194</v>
      </c>
      <c r="C10" s="88">
        <v>3019626379.9500003</v>
      </c>
      <c r="D10" s="88">
        <v>3266103374.8900003</v>
      </c>
      <c r="E10" s="89">
        <f>+C10-D10</f>
        <v>-246476994.94000006</v>
      </c>
      <c r="F10" s="90">
        <v>8.162499724356008E-2</v>
      </c>
    </row>
    <row r="11" spans="2:9" ht="14.25" x14ac:dyDescent="0.2">
      <c r="B11" s="87" t="s">
        <v>195</v>
      </c>
      <c r="C11" s="91">
        <v>0</v>
      </c>
      <c r="D11" s="91">
        <v>0</v>
      </c>
      <c r="E11" s="92">
        <v>0</v>
      </c>
      <c r="F11" s="90">
        <v>0</v>
      </c>
    </row>
    <row r="12" spans="2:9" ht="15" thickBot="1" x14ac:dyDescent="0.25">
      <c r="B12" s="87" t="s">
        <v>196</v>
      </c>
      <c r="C12" s="91">
        <v>0</v>
      </c>
      <c r="D12" s="91">
        <v>0</v>
      </c>
      <c r="E12" s="92">
        <v>0</v>
      </c>
      <c r="F12" s="90">
        <v>0</v>
      </c>
    </row>
    <row r="13" spans="2:9" s="86" customFormat="1" ht="14.25" x14ac:dyDescent="0.2">
      <c r="B13" s="93" t="s">
        <v>197</v>
      </c>
      <c r="C13" s="88">
        <v>3019626379.9500003</v>
      </c>
      <c r="D13" s="88">
        <v>3266103374.8900003</v>
      </c>
      <c r="E13" s="81">
        <v>246476994.94000006</v>
      </c>
      <c r="F13" s="94">
        <v>7.5465154236981608E-2</v>
      </c>
      <c r="G13" s="83" t="s">
        <v>193</v>
      </c>
      <c r="H13" s="84"/>
      <c r="I13" s="85"/>
    </row>
    <row r="14" spans="2:9" ht="14.25" x14ac:dyDescent="0.2">
      <c r="B14" s="93" t="s">
        <v>198</v>
      </c>
      <c r="C14" s="88">
        <v>147318311.05000001</v>
      </c>
      <c r="D14" s="88">
        <v>99227366.299999997</v>
      </c>
      <c r="E14" s="89">
        <f>+C14-D14</f>
        <v>48090944.750000015</v>
      </c>
      <c r="F14" s="95">
        <f>+E14/D14</f>
        <v>0.48465404800328776</v>
      </c>
      <c r="G14" s="70" t="s">
        <v>193</v>
      </c>
    </row>
    <row r="15" spans="2:9" ht="14.25" x14ac:dyDescent="0.2">
      <c r="B15" s="87" t="s">
        <v>199</v>
      </c>
      <c r="C15" s="91">
        <v>2028325.4</v>
      </c>
      <c r="D15" s="91">
        <v>558727.4</v>
      </c>
      <c r="E15" s="92">
        <f>+C15-D15</f>
        <v>1469598</v>
      </c>
      <c r="F15" s="90">
        <f>+E15/D15</f>
        <v>2.6302594073603691</v>
      </c>
    </row>
    <row r="16" spans="2:9" ht="14.25" x14ac:dyDescent="0.2">
      <c r="B16" s="87" t="s">
        <v>200</v>
      </c>
      <c r="C16" s="91">
        <v>639117.25</v>
      </c>
      <c r="D16" s="91">
        <v>639117.25</v>
      </c>
      <c r="E16" s="92">
        <f t="shared" ref="E16:E21" si="0">+C16-D16</f>
        <v>0</v>
      </c>
      <c r="F16" s="90">
        <v>0</v>
      </c>
    </row>
    <row r="17" spans="2:8" ht="14.25" x14ac:dyDescent="0.2">
      <c r="B17" s="87" t="s">
        <v>201</v>
      </c>
      <c r="C17" s="91">
        <v>3020330.82</v>
      </c>
      <c r="D17" s="91">
        <v>1332890.3</v>
      </c>
      <c r="E17" s="92">
        <f t="shared" si="0"/>
        <v>1687440.5199999998</v>
      </c>
      <c r="F17" s="90">
        <f>+E17/D17</f>
        <v>1.2660010504990544</v>
      </c>
    </row>
    <row r="18" spans="2:8" ht="14.25" x14ac:dyDescent="0.2">
      <c r="B18" s="87" t="s">
        <v>202</v>
      </c>
      <c r="C18" s="91">
        <v>18293871.649999999</v>
      </c>
      <c r="D18" s="91">
        <v>13290573.65</v>
      </c>
      <c r="E18" s="92">
        <f t="shared" si="0"/>
        <v>5003297.9999999981</v>
      </c>
      <c r="F18" s="90">
        <f>+E18/D18</f>
        <v>0.37645463106101501</v>
      </c>
    </row>
    <row r="19" spans="2:8" ht="14.25" x14ac:dyDescent="0.2">
      <c r="B19" s="87" t="s">
        <v>203</v>
      </c>
      <c r="C19" s="91">
        <v>4341893.68</v>
      </c>
      <c r="D19" s="91">
        <v>15588047.65</v>
      </c>
      <c r="E19" s="92">
        <f t="shared" si="0"/>
        <v>-11246153.970000001</v>
      </c>
      <c r="F19" s="90">
        <f>+E19/D19</f>
        <v>-0.72146007136435719</v>
      </c>
    </row>
    <row r="20" spans="2:8" ht="14.25" x14ac:dyDescent="0.2">
      <c r="B20" s="87" t="s">
        <v>204</v>
      </c>
      <c r="C20" s="91">
        <v>13024</v>
      </c>
      <c r="D20" s="91">
        <v>13024</v>
      </c>
      <c r="E20" s="92">
        <f t="shared" si="0"/>
        <v>0</v>
      </c>
      <c r="F20" s="90">
        <v>0</v>
      </c>
    </row>
    <row r="21" spans="2:8" ht="14.25" x14ac:dyDescent="0.2">
      <c r="B21" s="87" t="s">
        <v>205</v>
      </c>
      <c r="C21" s="91">
        <v>118981748.25</v>
      </c>
      <c r="D21" s="91">
        <v>67804986.049999997</v>
      </c>
      <c r="E21" s="92">
        <f t="shared" si="0"/>
        <v>51176762.200000003</v>
      </c>
      <c r="F21" s="90">
        <f t="shared" ref="F21:F77" si="1">+E21/D21</f>
        <v>0.75476399570765795</v>
      </c>
    </row>
    <row r="22" spans="2:8" ht="14.25" x14ac:dyDescent="0.2">
      <c r="B22" s="93" t="s">
        <v>206</v>
      </c>
      <c r="C22" s="88">
        <v>2872308068.9000001</v>
      </c>
      <c r="D22" s="88">
        <v>3166876008.5900002</v>
      </c>
      <c r="E22" s="89">
        <f>+C22-D22</f>
        <v>-294567939.69000006</v>
      </c>
      <c r="F22" s="95">
        <f t="shared" si="1"/>
        <v>-9.3015305585377697E-2</v>
      </c>
    </row>
    <row r="23" spans="2:8" ht="14.25" x14ac:dyDescent="0.2">
      <c r="B23" s="87" t="s">
        <v>207</v>
      </c>
      <c r="C23" s="91">
        <v>156012316.94</v>
      </c>
      <c r="D23" s="91">
        <v>2279171.69</v>
      </c>
      <c r="E23" s="92">
        <f>+C23-D23</f>
        <v>153733145.25</v>
      </c>
      <c r="F23" s="90">
        <f t="shared" si="1"/>
        <v>67.451322743483189</v>
      </c>
    </row>
    <row r="24" spans="2:8" ht="15" thickBot="1" x14ac:dyDescent="0.25">
      <c r="B24" s="96" t="s">
        <v>208</v>
      </c>
      <c r="C24" s="97">
        <v>1179362.93</v>
      </c>
      <c r="D24" s="97">
        <v>10874546.689999999</v>
      </c>
      <c r="E24" s="98">
        <v>9695183.7599999998</v>
      </c>
      <c r="F24" s="99">
        <f t="shared" si="1"/>
        <v>0.8915483133577865</v>
      </c>
    </row>
    <row r="25" spans="2:8" s="86" customFormat="1" ht="15" thickBot="1" x14ac:dyDescent="0.25">
      <c r="B25" s="100" t="s">
        <v>209</v>
      </c>
      <c r="C25" s="101">
        <v>2358112968.0300002</v>
      </c>
      <c r="D25" s="101">
        <v>2598520435.8699999</v>
      </c>
      <c r="E25" s="102">
        <f>+C25-D25</f>
        <v>-240407467.83999968</v>
      </c>
      <c r="F25" s="103">
        <f t="shared" si="1"/>
        <v>-9.2517058754440717E-2</v>
      </c>
      <c r="H25" s="84"/>
    </row>
    <row r="26" spans="2:8" ht="14.25" x14ac:dyDescent="0.2">
      <c r="B26" s="104" t="s">
        <v>210</v>
      </c>
      <c r="C26" s="105">
        <v>207179693.36000001</v>
      </c>
      <c r="D26" s="105">
        <v>238528269.36000001</v>
      </c>
      <c r="E26" s="106">
        <f>+C26-D26</f>
        <v>-31348576</v>
      </c>
      <c r="F26" s="107">
        <f t="shared" si="1"/>
        <v>-0.13142499245104991</v>
      </c>
    </row>
    <row r="27" spans="2:8" ht="14.25" x14ac:dyDescent="0.2">
      <c r="B27" s="87" t="s">
        <v>211</v>
      </c>
      <c r="C27" s="91">
        <v>548023.27</v>
      </c>
      <c r="D27" s="91">
        <v>16667833.039999999</v>
      </c>
      <c r="E27" s="106">
        <f t="shared" ref="E27:E77" si="2">+C27-D27</f>
        <v>-16119809.77</v>
      </c>
      <c r="F27" s="107">
        <f t="shared" si="1"/>
        <v>-0.96712090475799484</v>
      </c>
    </row>
    <row r="28" spans="2:8" ht="15" thickBot="1" x14ac:dyDescent="0.25">
      <c r="B28" s="108" t="s">
        <v>212</v>
      </c>
      <c r="C28" s="109">
        <v>149275704.37</v>
      </c>
      <c r="D28" s="109">
        <v>300005751.94</v>
      </c>
      <c r="E28" s="110">
        <f t="shared" si="2"/>
        <v>-150730047.56999999</v>
      </c>
      <c r="F28" s="111">
        <f t="shared" si="1"/>
        <v>-0.50242385886036423</v>
      </c>
    </row>
    <row r="29" spans="2:8" s="86" customFormat="1" ht="15" thickBot="1" x14ac:dyDescent="0.25">
      <c r="B29" s="100" t="s">
        <v>213</v>
      </c>
      <c r="C29" s="101">
        <v>291925156.50999999</v>
      </c>
      <c r="D29" s="101">
        <v>266056352.20999998</v>
      </c>
      <c r="E29" s="102">
        <f t="shared" si="2"/>
        <v>25868804.300000012</v>
      </c>
      <c r="F29" s="103">
        <f t="shared" si="1"/>
        <v>9.7230545653657616E-2</v>
      </c>
      <c r="H29" s="84"/>
    </row>
    <row r="30" spans="2:8" ht="14.25" x14ac:dyDescent="0.2">
      <c r="B30" s="104" t="s">
        <v>214</v>
      </c>
      <c r="C30" s="105" t="s">
        <v>215</v>
      </c>
      <c r="D30" s="105" t="s">
        <v>215</v>
      </c>
      <c r="E30" s="106">
        <f t="shared" si="2"/>
        <v>0</v>
      </c>
      <c r="F30" s="107">
        <f t="shared" si="1"/>
        <v>0</v>
      </c>
    </row>
    <row r="31" spans="2:8" ht="14.25" x14ac:dyDescent="0.2">
      <c r="B31" s="87" t="s">
        <v>216</v>
      </c>
      <c r="C31" s="91" t="s">
        <v>215</v>
      </c>
      <c r="D31" s="91" t="s">
        <v>215</v>
      </c>
      <c r="E31" s="106">
        <f t="shared" si="2"/>
        <v>0</v>
      </c>
      <c r="F31" s="107">
        <f t="shared" si="1"/>
        <v>0</v>
      </c>
    </row>
    <row r="32" spans="2:8" ht="14.25" x14ac:dyDescent="0.2">
      <c r="B32" s="87" t="s">
        <v>217</v>
      </c>
      <c r="C32" s="91" t="s">
        <v>215</v>
      </c>
      <c r="D32" s="91" t="s">
        <v>215</v>
      </c>
      <c r="E32" s="106">
        <f t="shared" si="2"/>
        <v>0</v>
      </c>
      <c r="F32" s="107">
        <f t="shared" si="1"/>
        <v>0</v>
      </c>
    </row>
    <row r="33" spans="2:8" ht="14.25" x14ac:dyDescent="0.2">
      <c r="B33" s="87" t="s">
        <v>218</v>
      </c>
      <c r="C33" s="91">
        <v>290229144.50999999</v>
      </c>
      <c r="D33" s="91">
        <v>251001268.50999999</v>
      </c>
      <c r="E33" s="106">
        <f t="shared" si="2"/>
        <v>39227876</v>
      </c>
      <c r="F33" s="107">
        <f t="shared" si="1"/>
        <v>0.15628556872586938</v>
      </c>
    </row>
    <row r="34" spans="2:8" ht="14.25" x14ac:dyDescent="0.2">
      <c r="B34" s="87" t="s">
        <v>219</v>
      </c>
      <c r="C34" s="91">
        <v>288092433</v>
      </c>
      <c r="D34" s="91">
        <v>249679675</v>
      </c>
      <c r="E34" s="106">
        <f t="shared" si="2"/>
        <v>38412758</v>
      </c>
      <c r="F34" s="107">
        <f t="shared" si="1"/>
        <v>0.15384815764438975</v>
      </c>
    </row>
    <row r="35" spans="2:8" ht="14.25" x14ac:dyDescent="0.2">
      <c r="B35" s="87" t="s">
        <v>220</v>
      </c>
      <c r="C35" s="91">
        <v>79887765</v>
      </c>
      <c r="D35" s="91">
        <v>76270440</v>
      </c>
      <c r="E35" s="106">
        <f t="shared" si="2"/>
        <v>3617325</v>
      </c>
      <c r="F35" s="107">
        <f t="shared" si="1"/>
        <v>4.7427614158250565E-2</v>
      </c>
    </row>
    <row r="36" spans="2:8" ht="14.25" x14ac:dyDescent="0.2">
      <c r="B36" s="87" t="s">
        <v>221</v>
      </c>
      <c r="C36" s="91">
        <v>208204668</v>
      </c>
      <c r="D36" s="91">
        <v>173409235</v>
      </c>
      <c r="E36" s="106">
        <f t="shared" si="2"/>
        <v>34795433</v>
      </c>
      <c r="F36" s="107">
        <f t="shared" si="1"/>
        <v>0.20065501701798061</v>
      </c>
    </row>
    <row r="37" spans="2:8" ht="14.25" x14ac:dyDescent="0.2">
      <c r="B37" s="87" t="s">
        <v>222</v>
      </c>
      <c r="C37" s="91">
        <v>2136711.5099999998</v>
      </c>
      <c r="D37" s="91">
        <v>1321593.51</v>
      </c>
      <c r="E37" s="106">
        <f t="shared" si="2"/>
        <v>815117.99999999977</v>
      </c>
      <c r="F37" s="107">
        <f t="shared" si="1"/>
        <v>0.61676906993891012</v>
      </c>
    </row>
    <row r="38" spans="2:8" ht="14.25" x14ac:dyDescent="0.2">
      <c r="B38" s="87" t="s">
        <v>223</v>
      </c>
      <c r="C38" s="91">
        <v>2136711.5099999998</v>
      </c>
      <c r="D38" s="91">
        <v>1321593.51</v>
      </c>
      <c r="E38" s="106">
        <f t="shared" si="2"/>
        <v>815117.99999999977</v>
      </c>
      <c r="F38" s="107">
        <f t="shared" si="1"/>
        <v>0.61676906993891012</v>
      </c>
    </row>
    <row r="39" spans="2:8" ht="14.25" x14ac:dyDescent="0.2">
      <c r="B39" s="87" t="s">
        <v>224</v>
      </c>
      <c r="C39" s="91">
        <v>0</v>
      </c>
      <c r="D39" s="91">
        <v>13359071.699999999</v>
      </c>
      <c r="E39" s="106">
        <f t="shared" si="2"/>
        <v>-13359071.699999999</v>
      </c>
      <c r="F39" s="107">
        <f t="shared" si="1"/>
        <v>-1</v>
      </c>
    </row>
    <row r="40" spans="2:8" ht="15" thickBot="1" x14ac:dyDescent="0.25">
      <c r="B40" s="96" t="s">
        <v>225</v>
      </c>
      <c r="C40" s="97">
        <v>0</v>
      </c>
      <c r="D40" s="97">
        <v>13359071.699999999</v>
      </c>
      <c r="E40" s="112">
        <f t="shared" si="2"/>
        <v>-13359071.699999999</v>
      </c>
      <c r="F40" s="113">
        <f t="shared" si="1"/>
        <v>-1</v>
      </c>
    </row>
    <row r="41" spans="2:8" s="86" customFormat="1" ht="15" thickBot="1" x14ac:dyDescent="0.25">
      <c r="B41" s="100" t="s">
        <v>226</v>
      </c>
      <c r="C41" s="101">
        <v>3202658534.1800003</v>
      </c>
      <c r="D41" s="101">
        <v>3205544026.1800003</v>
      </c>
      <c r="E41" s="102">
        <f t="shared" si="2"/>
        <v>-2885492</v>
      </c>
      <c r="F41" s="103">
        <f t="shared" si="1"/>
        <v>-9.0015672111625887E-4</v>
      </c>
      <c r="H41" s="84"/>
    </row>
    <row r="42" spans="2:8" ht="14.25" x14ac:dyDescent="0.2">
      <c r="B42" s="104" t="s">
        <v>227</v>
      </c>
      <c r="C42" s="105">
        <v>1433995008</v>
      </c>
      <c r="D42" s="105">
        <v>1433995008</v>
      </c>
      <c r="E42" s="106">
        <f t="shared" si="2"/>
        <v>0</v>
      </c>
      <c r="F42" s="107">
        <f t="shared" si="1"/>
        <v>0</v>
      </c>
    </row>
    <row r="43" spans="2:8" ht="14.25" x14ac:dyDescent="0.2">
      <c r="B43" s="87" t="s">
        <v>228</v>
      </c>
      <c r="C43" s="91">
        <v>1433995008</v>
      </c>
      <c r="D43" s="91">
        <v>1433995008</v>
      </c>
      <c r="E43" s="106">
        <f t="shared" si="2"/>
        <v>0</v>
      </c>
      <c r="F43" s="107">
        <f t="shared" si="1"/>
        <v>0</v>
      </c>
    </row>
    <row r="44" spans="2:8" ht="14.25" x14ac:dyDescent="0.2">
      <c r="B44" s="87" t="s">
        <v>229</v>
      </c>
      <c r="C44" s="91">
        <v>1613069449.8800001</v>
      </c>
      <c r="D44" s="91">
        <v>1613069449.8800001</v>
      </c>
      <c r="E44" s="106">
        <f t="shared" si="2"/>
        <v>0</v>
      </c>
      <c r="F44" s="107">
        <f t="shared" si="1"/>
        <v>0</v>
      </c>
    </row>
    <row r="45" spans="2:8" ht="14.25" x14ac:dyDescent="0.2">
      <c r="B45" s="87" t="s">
        <v>230</v>
      </c>
      <c r="C45" s="91">
        <v>1613069449.8800001</v>
      </c>
      <c r="D45" s="91">
        <v>1613069449.8800001</v>
      </c>
      <c r="E45" s="106">
        <f t="shared" si="2"/>
        <v>0</v>
      </c>
      <c r="F45" s="107">
        <f t="shared" si="1"/>
        <v>0</v>
      </c>
    </row>
    <row r="46" spans="2:8" ht="14.25" x14ac:dyDescent="0.2">
      <c r="B46" s="87" t="s">
        <v>231</v>
      </c>
      <c r="C46" s="91">
        <v>1613069449.8800001</v>
      </c>
      <c r="D46" s="91">
        <v>1613069449.8800001</v>
      </c>
      <c r="E46" s="106">
        <f t="shared" si="2"/>
        <v>0</v>
      </c>
      <c r="F46" s="107">
        <f t="shared" si="1"/>
        <v>0</v>
      </c>
    </row>
    <row r="47" spans="2:8" ht="14.25" x14ac:dyDescent="0.2">
      <c r="B47" s="87" t="s">
        <v>232</v>
      </c>
      <c r="C47" s="91">
        <v>22330000</v>
      </c>
      <c r="D47" s="91">
        <v>22330000</v>
      </c>
      <c r="E47" s="106">
        <f t="shared" si="2"/>
        <v>0</v>
      </c>
      <c r="F47" s="107">
        <f t="shared" si="1"/>
        <v>0</v>
      </c>
      <c r="H47" s="69">
        <f>+C47</f>
        <v>22330000</v>
      </c>
    </row>
    <row r="48" spans="2:8" ht="14.25" x14ac:dyDescent="0.2">
      <c r="B48" s="87" t="s">
        <v>233</v>
      </c>
      <c r="C48" s="91">
        <v>22330000</v>
      </c>
      <c r="D48" s="91">
        <v>22330000</v>
      </c>
      <c r="E48" s="106">
        <f t="shared" si="2"/>
        <v>0</v>
      </c>
      <c r="F48" s="107">
        <f t="shared" si="1"/>
        <v>0</v>
      </c>
      <c r="H48" s="69">
        <f>+C49</f>
        <v>222413750</v>
      </c>
    </row>
    <row r="49" spans="2:8" ht="14.25" x14ac:dyDescent="0.2">
      <c r="B49" s="87" t="s">
        <v>234</v>
      </c>
      <c r="C49" s="91">
        <v>222413750</v>
      </c>
      <c r="D49" s="91">
        <v>222413750</v>
      </c>
      <c r="E49" s="106">
        <f t="shared" si="2"/>
        <v>0</v>
      </c>
      <c r="F49" s="107">
        <f t="shared" si="1"/>
        <v>0</v>
      </c>
      <c r="H49" s="69">
        <f>+C51</f>
        <v>108279741</v>
      </c>
    </row>
    <row r="50" spans="2:8" ht="14.25" x14ac:dyDescent="0.2">
      <c r="B50" s="87" t="s">
        <v>235</v>
      </c>
      <c r="C50" s="91">
        <v>222413750</v>
      </c>
      <c r="D50" s="91">
        <v>222413750</v>
      </c>
      <c r="E50" s="106">
        <f t="shared" si="2"/>
        <v>0</v>
      </c>
      <c r="F50" s="107">
        <f t="shared" si="1"/>
        <v>0</v>
      </c>
      <c r="H50" s="69">
        <f>+C54</f>
        <v>175032331</v>
      </c>
    </row>
    <row r="51" spans="2:8" ht="14.25" x14ac:dyDescent="0.2">
      <c r="B51" s="87" t="s">
        <v>236</v>
      </c>
      <c r="C51" s="91">
        <v>108279741</v>
      </c>
      <c r="D51" s="91">
        <v>103091341</v>
      </c>
      <c r="E51" s="106">
        <f t="shared" si="2"/>
        <v>5188400</v>
      </c>
      <c r="F51" s="107">
        <f t="shared" si="1"/>
        <v>5.0328184207051881E-2</v>
      </c>
      <c r="H51" s="69">
        <f>+H47+H48+H49+H50</f>
        <v>528055822</v>
      </c>
    </row>
    <row r="52" spans="2:8" ht="14.25" x14ac:dyDescent="0.2">
      <c r="B52" s="87" t="s">
        <v>237</v>
      </c>
      <c r="C52" s="91">
        <v>62430115</v>
      </c>
      <c r="D52" s="91">
        <v>62430115</v>
      </c>
      <c r="E52" s="106">
        <f t="shared" si="2"/>
        <v>0</v>
      </c>
      <c r="F52" s="107">
        <f t="shared" si="1"/>
        <v>0</v>
      </c>
    </row>
    <row r="53" spans="2:8" ht="14.25" x14ac:dyDescent="0.2">
      <c r="B53" s="87" t="s">
        <v>238</v>
      </c>
      <c r="C53" s="91">
        <v>45849626</v>
      </c>
      <c r="D53" s="91">
        <v>40661226</v>
      </c>
      <c r="E53" s="106">
        <f t="shared" si="2"/>
        <v>5188400</v>
      </c>
      <c r="F53" s="107">
        <f t="shared" si="1"/>
        <v>0.12760067785462248</v>
      </c>
      <c r="H53" s="69">
        <f>+C72</f>
        <v>195815784</v>
      </c>
    </row>
    <row r="54" spans="2:8" ht="14.25" x14ac:dyDescent="0.2">
      <c r="B54" s="87" t="s">
        <v>239</v>
      </c>
      <c r="C54" s="91">
        <v>175032331</v>
      </c>
      <c r="D54" s="91">
        <v>175032331</v>
      </c>
      <c r="E54" s="106">
        <f t="shared" si="2"/>
        <v>0</v>
      </c>
      <c r="F54" s="107">
        <f t="shared" si="1"/>
        <v>0</v>
      </c>
      <c r="H54" s="69">
        <f>+H51+H53</f>
        <v>723871606</v>
      </c>
    </row>
    <row r="55" spans="2:8" ht="14.25" x14ac:dyDescent="0.2">
      <c r="B55" s="87" t="s">
        <v>240</v>
      </c>
      <c r="C55" s="91">
        <v>12898558</v>
      </c>
      <c r="D55" s="91">
        <v>12898558</v>
      </c>
      <c r="E55" s="106">
        <f t="shared" si="2"/>
        <v>0</v>
      </c>
      <c r="F55" s="107">
        <f t="shared" si="1"/>
        <v>0</v>
      </c>
      <c r="H55" s="69">
        <f>+C74</f>
        <v>103116288</v>
      </c>
    </row>
    <row r="56" spans="2:8" ht="14.25" x14ac:dyDescent="0.2">
      <c r="B56" s="87" t="s">
        <v>241</v>
      </c>
      <c r="C56" s="91">
        <v>162133773</v>
      </c>
      <c r="D56" s="91">
        <v>162133773</v>
      </c>
      <c r="E56" s="106">
        <f t="shared" si="2"/>
        <v>0</v>
      </c>
      <c r="F56" s="107">
        <f t="shared" si="1"/>
        <v>0</v>
      </c>
      <c r="H56" s="69">
        <f>+H54-H55</f>
        <v>620755318</v>
      </c>
    </row>
    <row r="57" spans="2:8" ht="14.25" x14ac:dyDescent="0.2">
      <c r="B57" s="87" t="s">
        <v>242</v>
      </c>
      <c r="C57" s="91">
        <v>-372461745.69999999</v>
      </c>
      <c r="D57" s="91">
        <v>-364387853.69999999</v>
      </c>
      <c r="E57" s="106">
        <f t="shared" si="2"/>
        <v>-8073892</v>
      </c>
      <c r="F57" s="107">
        <f t="shared" si="1"/>
        <v>2.2157412542755127E-2</v>
      </c>
      <c r="H57" s="69">
        <v>625954448</v>
      </c>
    </row>
    <row r="58" spans="2:8" ht="14.25" x14ac:dyDescent="0.2">
      <c r="B58" s="87" t="s">
        <v>243</v>
      </c>
      <c r="C58" s="91">
        <v>-17595720</v>
      </c>
      <c r="D58" s="91">
        <v>-16615720</v>
      </c>
      <c r="E58" s="106">
        <f t="shared" si="2"/>
        <v>-980000</v>
      </c>
      <c r="F58" s="107">
        <f t="shared" si="1"/>
        <v>5.8980290953386312E-2</v>
      </c>
      <c r="H58" s="69">
        <f>+H56-H57</f>
        <v>-5199130</v>
      </c>
    </row>
    <row r="59" spans="2:8" ht="14.25" x14ac:dyDescent="0.2">
      <c r="B59" s="87" t="s">
        <v>244</v>
      </c>
      <c r="C59" s="91">
        <v>-113381091</v>
      </c>
      <c r="D59" s="91">
        <v>-109281091</v>
      </c>
      <c r="E59" s="106">
        <f t="shared" si="2"/>
        <v>-4100000</v>
      </c>
      <c r="F59" s="107">
        <f t="shared" si="1"/>
        <v>3.7517927049245878E-2</v>
      </c>
    </row>
    <row r="60" spans="2:8" ht="14.25" x14ac:dyDescent="0.2">
      <c r="B60" s="87" t="s">
        <v>245</v>
      </c>
      <c r="C60" s="91">
        <v>-108279741</v>
      </c>
      <c r="D60" s="91">
        <v>-108425849</v>
      </c>
      <c r="E60" s="106">
        <f t="shared" si="2"/>
        <v>146108</v>
      </c>
      <c r="F60" s="107">
        <f t="shared" si="1"/>
        <v>-1.3475384453756963E-3</v>
      </c>
    </row>
    <row r="61" spans="2:8" ht="15" thickBot="1" x14ac:dyDescent="0.25">
      <c r="B61" s="96" t="s">
        <v>246</v>
      </c>
      <c r="C61" s="97">
        <v>-133205193.7</v>
      </c>
      <c r="D61" s="97">
        <v>-130065193.7</v>
      </c>
      <c r="E61" s="112">
        <f t="shared" si="2"/>
        <v>-3140000</v>
      </c>
      <c r="F61" s="113">
        <f t="shared" si="1"/>
        <v>2.4141739312998078E-2</v>
      </c>
    </row>
    <row r="62" spans="2:8" s="86" customFormat="1" ht="15" thickBot="1" x14ac:dyDescent="0.25">
      <c r="B62" s="100" t="s">
        <v>247</v>
      </c>
      <c r="C62" s="101">
        <v>535348421.19999999</v>
      </c>
      <c r="D62" s="101">
        <v>245421571.19999999</v>
      </c>
      <c r="E62" s="102">
        <f t="shared" si="2"/>
        <v>289926850</v>
      </c>
      <c r="F62" s="103">
        <f t="shared" si="1"/>
        <v>1.1813421639442263</v>
      </c>
      <c r="H62" s="84"/>
    </row>
    <row r="63" spans="2:8" ht="14.25" x14ac:dyDescent="0.2">
      <c r="B63" s="104" t="s">
        <v>248</v>
      </c>
      <c r="C63" s="105">
        <v>284372396</v>
      </c>
      <c r="D63" s="105">
        <v>0</v>
      </c>
      <c r="E63" s="106">
        <f t="shared" si="2"/>
        <v>284372396</v>
      </c>
      <c r="F63" s="107">
        <v>0</v>
      </c>
    </row>
    <row r="64" spans="2:8" ht="14.25" x14ac:dyDescent="0.2">
      <c r="B64" s="87" t="s">
        <v>249</v>
      </c>
      <c r="C64" s="91">
        <v>46967396</v>
      </c>
      <c r="D64" s="91">
        <v>0</v>
      </c>
      <c r="E64" s="106">
        <f t="shared" si="2"/>
        <v>46967396</v>
      </c>
      <c r="F64" s="107">
        <v>0</v>
      </c>
    </row>
    <row r="65" spans="2:8" ht="14.25" x14ac:dyDescent="0.2">
      <c r="B65" s="87" t="s">
        <v>250</v>
      </c>
      <c r="C65" s="91">
        <v>46967396</v>
      </c>
      <c r="D65" s="91">
        <v>0</v>
      </c>
      <c r="E65" s="106">
        <f t="shared" si="2"/>
        <v>46967396</v>
      </c>
      <c r="F65" s="107">
        <v>0</v>
      </c>
    </row>
    <row r="66" spans="2:8" ht="14.25" x14ac:dyDescent="0.2">
      <c r="B66" s="87" t="s">
        <v>251</v>
      </c>
      <c r="C66" s="91">
        <v>237405000</v>
      </c>
      <c r="D66" s="91">
        <v>0</v>
      </c>
      <c r="E66" s="106">
        <f t="shared" si="2"/>
        <v>237405000</v>
      </c>
      <c r="F66" s="107">
        <v>0</v>
      </c>
    </row>
    <row r="67" spans="2:8" ht="14.25" x14ac:dyDescent="0.2">
      <c r="B67" s="87" t="s">
        <v>252</v>
      </c>
      <c r="C67" s="91">
        <v>253826618</v>
      </c>
      <c r="D67" s="91">
        <v>239605000</v>
      </c>
      <c r="E67" s="106">
        <f t="shared" si="2"/>
        <v>14221618</v>
      </c>
      <c r="F67" s="107">
        <f t="shared" si="1"/>
        <v>5.935442916466685E-2</v>
      </c>
    </row>
    <row r="68" spans="2:8" ht="14.25" x14ac:dyDescent="0.2">
      <c r="B68" s="87" t="s">
        <v>253</v>
      </c>
      <c r="C68" s="91">
        <v>253826618</v>
      </c>
      <c r="D68" s="91">
        <v>239605000</v>
      </c>
      <c r="E68" s="106">
        <f t="shared" si="2"/>
        <v>14221618</v>
      </c>
      <c r="F68" s="107">
        <f t="shared" si="1"/>
        <v>5.935442916466685E-2</v>
      </c>
    </row>
    <row r="69" spans="2:8" ht="14.25" x14ac:dyDescent="0.2">
      <c r="B69" s="87" t="s">
        <v>254</v>
      </c>
      <c r="C69" s="91">
        <v>253826618</v>
      </c>
      <c r="D69" s="91">
        <v>239605000</v>
      </c>
      <c r="E69" s="106">
        <f t="shared" si="2"/>
        <v>14221618</v>
      </c>
      <c r="F69" s="107">
        <f t="shared" si="1"/>
        <v>5.935442916466685E-2</v>
      </c>
    </row>
    <row r="70" spans="2:8" ht="14.25" x14ac:dyDescent="0.2">
      <c r="B70" s="87" t="s">
        <v>255</v>
      </c>
      <c r="C70" s="91">
        <v>-90961304</v>
      </c>
      <c r="D70" s="91">
        <v>-78361304</v>
      </c>
      <c r="E70" s="106">
        <f t="shared" si="2"/>
        <v>-12600000</v>
      </c>
      <c r="F70" s="107">
        <f t="shared" si="1"/>
        <v>0.16079364886526135</v>
      </c>
    </row>
    <row r="71" spans="2:8" ht="14.25" x14ac:dyDescent="0.2">
      <c r="B71" s="87" t="s">
        <v>256</v>
      </c>
      <c r="C71" s="91">
        <v>-90961304</v>
      </c>
      <c r="D71" s="91">
        <v>-78361304</v>
      </c>
      <c r="E71" s="106">
        <f t="shared" si="2"/>
        <v>-12600000</v>
      </c>
      <c r="F71" s="107">
        <f t="shared" si="1"/>
        <v>0.16079364886526135</v>
      </c>
    </row>
    <row r="72" spans="2:8" ht="14.25" x14ac:dyDescent="0.2">
      <c r="B72" s="87" t="s">
        <v>257</v>
      </c>
      <c r="C72" s="91">
        <v>195815784</v>
      </c>
      <c r="D72" s="91">
        <v>186727134</v>
      </c>
      <c r="E72" s="106">
        <f t="shared" si="2"/>
        <v>9088650</v>
      </c>
      <c r="F72" s="107">
        <f t="shared" si="1"/>
        <v>4.8673429540240253E-2</v>
      </c>
    </row>
    <row r="73" spans="2:8" ht="14.25" x14ac:dyDescent="0.2">
      <c r="B73" s="87" t="s">
        <v>258</v>
      </c>
      <c r="C73" s="91">
        <v>92699496</v>
      </c>
      <c r="D73" s="91">
        <v>83610846</v>
      </c>
      <c r="E73" s="106">
        <f t="shared" si="2"/>
        <v>9088650</v>
      </c>
      <c r="F73" s="107">
        <f t="shared" si="1"/>
        <v>0.1087018064618076</v>
      </c>
    </row>
    <row r="74" spans="2:8" ht="14.25" x14ac:dyDescent="0.2">
      <c r="B74" s="87" t="s">
        <v>259</v>
      </c>
      <c r="C74" s="91">
        <v>103116288</v>
      </c>
      <c r="D74" s="91">
        <v>103116288</v>
      </c>
      <c r="E74" s="106">
        <f t="shared" si="2"/>
        <v>0</v>
      </c>
      <c r="F74" s="107">
        <f t="shared" si="1"/>
        <v>0</v>
      </c>
    </row>
    <row r="75" spans="2:8" ht="14.25" x14ac:dyDescent="0.2">
      <c r="B75" s="87" t="s">
        <v>260</v>
      </c>
      <c r="C75" s="91">
        <v>-107705072.8</v>
      </c>
      <c r="D75" s="91">
        <v>-102549258.8</v>
      </c>
      <c r="E75" s="106">
        <f t="shared" si="2"/>
        <v>-5155814</v>
      </c>
      <c r="F75" s="107">
        <f t="shared" si="1"/>
        <v>5.0276462846555459E-2</v>
      </c>
    </row>
    <row r="76" spans="2:8" ht="14.25" x14ac:dyDescent="0.2">
      <c r="B76" s="87" t="s">
        <v>261</v>
      </c>
      <c r="C76" s="91">
        <v>-5155814</v>
      </c>
      <c r="D76" s="91">
        <v>-5155814</v>
      </c>
      <c r="E76" s="106">
        <f t="shared" si="2"/>
        <v>0</v>
      </c>
      <c r="F76" s="107">
        <f t="shared" si="1"/>
        <v>0</v>
      </c>
    </row>
    <row r="77" spans="2:8" ht="15" thickBot="1" x14ac:dyDescent="0.25">
      <c r="B77" s="96" t="s">
        <v>262</v>
      </c>
      <c r="C77" s="97">
        <v>-102549258.8</v>
      </c>
      <c r="D77" s="97">
        <v>-97393444.799999997</v>
      </c>
      <c r="E77" s="112">
        <f t="shared" si="2"/>
        <v>-5155814</v>
      </c>
      <c r="F77" s="113">
        <f t="shared" si="1"/>
        <v>5.2937998143382237E-2</v>
      </c>
    </row>
    <row r="78" spans="2:8" s="86" customFormat="1" ht="15" thickBot="1" x14ac:dyDescent="0.25">
      <c r="B78" s="100" t="s">
        <v>263</v>
      </c>
      <c r="C78" s="101">
        <v>5673268450.0999994</v>
      </c>
      <c r="D78" s="101">
        <v>5249401517.6499996</v>
      </c>
      <c r="E78" s="102">
        <v>423866932.44999981</v>
      </c>
      <c r="F78" s="103">
        <v>7.4713004712923206E-2</v>
      </c>
      <c r="H78" s="84"/>
    </row>
    <row r="79" spans="2:8" s="86" customFormat="1" ht="15" thickBot="1" x14ac:dyDescent="0.25">
      <c r="B79" s="100" t="s">
        <v>264</v>
      </c>
      <c r="C79" s="101">
        <v>2565430994.4499998</v>
      </c>
      <c r="D79" s="101">
        <v>1940771116</v>
      </c>
      <c r="E79" s="102">
        <v>624659878.44999981</v>
      </c>
      <c r="F79" s="103">
        <v>0.24349120276529598</v>
      </c>
      <c r="H79" s="84">
        <v>2573379944</v>
      </c>
    </row>
    <row r="80" spans="2:8" ht="14.25" x14ac:dyDescent="0.2">
      <c r="B80" s="104" t="s">
        <v>265</v>
      </c>
      <c r="C80" s="105">
        <v>268542045</v>
      </c>
      <c r="D80" s="105">
        <v>99896590</v>
      </c>
      <c r="E80" s="106">
        <v>168645455</v>
      </c>
      <c r="F80" s="107">
        <v>0.62800391275787004</v>
      </c>
      <c r="H80" s="69">
        <f>+C79</f>
        <v>2565430994.4499998</v>
      </c>
    </row>
    <row r="81" spans="2:8" ht="14.25" x14ac:dyDescent="0.2">
      <c r="B81" s="87" t="s">
        <v>266</v>
      </c>
      <c r="C81" s="91">
        <v>268542045</v>
      </c>
      <c r="D81" s="91">
        <v>99896590</v>
      </c>
      <c r="E81" s="92">
        <v>168645455</v>
      </c>
      <c r="F81" s="90">
        <v>0.62800391275787004</v>
      </c>
      <c r="H81" s="69">
        <f>+H80-H79</f>
        <v>-7948949.5500001907</v>
      </c>
    </row>
    <row r="82" spans="2:8" ht="14.25" x14ac:dyDescent="0.2">
      <c r="B82" s="87" t="s">
        <v>267</v>
      </c>
      <c r="C82" s="91">
        <v>10605698</v>
      </c>
      <c r="D82" s="91">
        <v>11530685</v>
      </c>
      <c r="E82" s="92">
        <v>-924987</v>
      </c>
      <c r="F82" s="90">
        <v>-8.7216041791874518E-2</v>
      </c>
    </row>
    <row r="83" spans="2:8" ht="14.25" x14ac:dyDescent="0.2">
      <c r="B83" s="87" t="s">
        <v>268</v>
      </c>
      <c r="C83" s="91">
        <v>7307700</v>
      </c>
      <c r="D83" s="91">
        <v>7443200</v>
      </c>
      <c r="E83" s="92">
        <v>-135500</v>
      </c>
      <c r="F83" s="90">
        <v>-1.8542085745172899E-2</v>
      </c>
      <c r="H83" s="69">
        <v>1132714862</v>
      </c>
    </row>
    <row r="84" spans="2:8" ht="14.25" x14ac:dyDescent="0.2">
      <c r="B84" s="87" t="s">
        <v>269</v>
      </c>
      <c r="C84" s="91">
        <v>2787300</v>
      </c>
      <c r="D84" s="91">
        <v>2757300</v>
      </c>
      <c r="E84" s="92">
        <v>30000</v>
      </c>
      <c r="F84" s="90">
        <v>1.0763104079216447E-2</v>
      </c>
      <c r="H84" s="69">
        <v>1140665082</v>
      </c>
    </row>
    <row r="85" spans="2:8" ht="14.25" x14ac:dyDescent="0.2">
      <c r="B85" s="87" t="s">
        <v>270</v>
      </c>
      <c r="C85" s="91">
        <v>0</v>
      </c>
      <c r="D85" s="91">
        <v>8000</v>
      </c>
      <c r="E85" s="92">
        <v>-8000</v>
      </c>
      <c r="F85" s="90">
        <v>0</v>
      </c>
      <c r="H85" s="69">
        <f>+H83+H84</f>
        <v>2273379944</v>
      </c>
    </row>
    <row r="86" spans="2:8" ht="14.25" x14ac:dyDescent="0.2">
      <c r="B86" s="87" t="s">
        <v>271</v>
      </c>
      <c r="C86" s="114">
        <v>0</v>
      </c>
      <c r="D86" s="114">
        <v>8000</v>
      </c>
      <c r="E86" s="92">
        <v>-8000</v>
      </c>
      <c r="F86" s="90">
        <v>0</v>
      </c>
    </row>
    <row r="87" spans="2:8" ht="14.25" x14ac:dyDescent="0.2">
      <c r="B87" s="87" t="s">
        <v>272</v>
      </c>
      <c r="C87" s="91">
        <v>510698</v>
      </c>
      <c r="D87" s="91">
        <v>1322185</v>
      </c>
      <c r="E87" s="92">
        <v>-811487</v>
      </c>
      <c r="F87" s="90">
        <v>-1.5889762638584839</v>
      </c>
    </row>
    <row r="88" spans="2:8" ht="14.25" x14ac:dyDescent="0.2">
      <c r="B88" s="93" t="s">
        <v>273</v>
      </c>
      <c r="C88" s="88">
        <v>143104666</v>
      </c>
      <c r="D88" s="88">
        <v>33598787</v>
      </c>
      <c r="E88" s="89">
        <v>109505879</v>
      </c>
      <c r="F88" s="95">
        <v>0.76521529353906603</v>
      </c>
      <c r="H88" s="115">
        <v>21126280</v>
      </c>
    </row>
    <row r="89" spans="2:8" ht="14.25" x14ac:dyDescent="0.2">
      <c r="B89" s="87" t="s">
        <v>274</v>
      </c>
      <c r="C89" s="91">
        <v>94955000</v>
      </c>
      <c r="D89" s="91">
        <v>13198000</v>
      </c>
      <c r="E89" s="92">
        <v>81757000</v>
      </c>
      <c r="F89" s="90">
        <v>0.86100784582170498</v>
      </c>
      <c r="H89" s="115">
        <v>13618765</v>
      </c>
    </row>
    <row r="90" spans="2:8" ht="14.25" x14ac:dyDescent="0.2">
      <c r="B90" s="87" t="s">
        <v>275</v>
      </c>
      <c r="C90" s="91">
        <v>3832000</v>
      </c>
      <c r="D90" s="91">
        <v>2500000</v>
      </c>
      <c r="E90" s="92">
        <v>1332000</v>
      </c>
      <c r="F90" s="90">
        <v>0.3475991649269311</v>
      </c>
      <c r="H90" s="115">
        <v>206779000</v>
      </c>
    </row>
    <row r="91" spans="2:8" ht="14.25" x14ac:dyDescent="0.2">
      <c r="B91" s="87" t="s">
        <v>276</v>
      </c>
      <c r="C91" s="91">
        <v>91123000</v>
      </c>
      <c r="D91" s="91">
        <v>10698000</v>
      </c>
      <c r="E91" s="92">
        <v>80425000</v>
      </c>
      <c r="F91" s="90">
        <v>0.88259824632639394</v>
      </c>
      <c r="H91" s="115">
        <v>288098</v>
      </c>
    </row>
    <row r="92" spans="2:8" ht="15" thickBot="1" x14ac:dyDescent="0.25">
      <c r="B92" s="87" t="s">
        <v>277</v>
      </c>
      <c r="C92" s="91">
        <v>1480000</v>
      </c>
      <c r="D92" s="91">
        <v>1845105</v>
      </c>
      <c r="E92" s="92">
        <v>-365105</v>
      </c>
      <c r="F92" s="90">
        <v>-0.24669256756756758</v>
      </c>
      <c r="H92" s="116">
        <v>1198852939</v>
      </c>
    </row>
    <row r="93" spans="2:8" ht="15" thickBot="1" x14ac:dyDescent="0.25">
      <c r="B93" s="87" t="s">
        <v>278</v>
      </c>
      <c r="C93" s="91">
        <v>64000</v>
      </c>
      <c r="D93" s="91">
        <v>215000</v>
      </c>
      <c r="E93" s="92">
        <v>-151000</v>
      </c>
      <c r="F93" s="90">
        <v>-2.359375</v>
      </c>
      <c r="H93" s="117">
        <f>SUM(H88:H92)</f>
        <v>1440665082</v>
      </c>
    </row>
    <row r="94" spans="2:8" ht="14.25" x14ac:dyDescent="0.2">
      <c r="B94" s="87" t="s">
        <v>279</v>
      </c>
      <c r="C94" s="91">
        <v>0</v>
      </c>
      <c r="D94" s="91">
        <v>12000</v>
      </c>
      <c r="E94" s="92">
        <v>-12000</v>
      </c>
      <c r="F94" s="90">
        <v>0</v>
      </c>
    </row>
    <row r="95" spans="2:8" ht="14.25" x14ac:dyDescent="0.2">
      <c r="B95" s="87" t="s">
        <v>280</v>
      </c>
      <c r="C95" s="91">
        <v>59000</v>
      </c>
      <c r="D95" s="91">
        <v>99605</v>
      </c>
      <c r="E95" s="92">
        <v>-40605</v>
      </c>
      <c r="F95" s="90">
        <v>-0.68822033898305079</v>
      </c>
      <c r="H95" s="69">
        <f>+H80-H93</f>
        <v>1124765912.4499998</v>
      </c>
    </row>
    <row r="96" spans="2:8" ht="14.25" x14ac:dyDescent="0.2">
      <c r="B96" s="87" t="s">
        <v>281</v>
      </c>
      <c r="C96" s="91">
        <v>0</v>
      </c>
      <c r="D96" s="91">
        <v>2500</v>
      </c>
      <c r="E96" s="92">
        <v>-2500</v>
      </c>
      <c r="F96" s="90">
        <v>0</v>
      </c>
    </row>
    <row r="97" spans="2:6" ht="14.25" x14ac:dyDescent="0.2">
      <c r="B97" s="87" t="s">
        <v>282</v>
      </c>
      <c r="C97" s="91">
        <v>9000</v>
      </c>
      <c r="D97" s="91">
        <v>0</v>
      </c>
      <c r="E97" s="92">
        <v>9000</v>
      </c>
      <c r="F97" s="90">
        <v>1</v>
      </c>
    </row>
    <row r="98" spans="2:6" ht="14.25" x14ac:dyDescent="0.2">
      <c r="B98" s="87" t="s">
        <v>283</v>
      </c>
      <c r="C98" s="91">
        <v>1161000</v>
      </c>
      <c r="D98" s="91">
        <v>1516000</v>
      </c>
      <c r="E98" s="92">
        <v>-355000</v>
      </c>
      <c r="F98" s="90">
        <v>-0.30577088716623602</v>
      </c>
    </row>
    <row r="99" spans="2:6" ht="14.25" x14ac:dyDescent="0.2">
      <c r="B99" s="87" t="s">
        <v>284</v>
      </c>
      <c r="C99" s="91">
        <v>131000</v>
      </c>
      <c r="D99" s="91"/>
      <c r="E99" s="92">
        <v>131000</v>
      </c>
      <c r="F99" s="90">
        <v>1</v>
      </c>
    </row>
    <row r="100" spans="2:6" ht="14.25" x14ac:dyDescent="0.2">
      <c r="B100" s="87" t="s">
        <v>285</v>
      </c>
      <c r="C100" s="91">
        <v>56000</v>
      </c>
      <c r="D100" s="91"/>
      <c r="E100" s="92">
        <v>56000</v>
      </c>
      <c r="F100" s="90">
        <v>1</v>
      </c>
    </row>
    <row r="101" spans="2:6" ht="14.25" x14ac:dyDescent="0.2">
      <c r="B101" s="87" t="s">
        <v>286</v>
      </c>
      <c r="C101" s="91">
        <v>3393000</v>
      </c>
      <c r="D101" s="91">
        <v>44000</v>
      </c>
      <c r="E101" s="92">
        <v>3349000</v>
      </c>
      <c r="F101" s="90">
        <v>0.9870321249631594</v>
      </c>
    </row>
    <row r="102" spans="2:6" ht="14.25" x14ac:dyDescent="0.2">
      <c r="B102" s="87" t="s">
        <v>287</v>
      </c>
      <c r="C102" s="91">
        <v>2471000</v>
      </c>
      <c r="D102" s="91">
        <v>0</v>
      </c>
      <c r="E102" s="92">
        <v>2471000</v>
      </c>
      <c r="F102" s="90">
        <v>1</v>
      </c>
    </row>
    <row r="103" spans="2:6" ht="14.25" x14ac:dyDescent="0.2">
      <c r="B103" s="87" t="s">
        <v>288</v>
      </c>
      <c r="C103" s="91">
        <v>922000</v>
      </c>
      <c r="D103" s="91">
        <v>44000</v>
      </c>
      <c r="E103" s="92">
        <v>878000</v>
      </c>
      <c r="F103" s="90">
        <v>0.95227765726681124</v>
      </c>
    </row>
    <row r="104" spans="2:6" ht="14.25" x14ac:dyDescent="0.2">
      <c r="B104" s="87" t="s">
        <v>289</v>
      </c>
      <c r="C104" s="91">
        <v>13899999</v>
      </c>
      <c r="D104" s="91">
        <v>9938333</v>
      </c>
      <c r="E104" s="92">
        <v>3961666</v>
      </c>
      <c r="F104" s="90">
        <v>0.28501196295050091</v>
      </c>
    </row>
    <row r="105" spans="2:6" ht="14.25" x14ac:dyDescent="0.2">
      <c r="B105" s="87" t="s">
        <v>290</v>
      </c>
      <c r="C105" s="91">
        <v>13899999</v>
      </c>
      <c r="D105" s="91">
        <v>9938333</v>
      </c>
      <c r="E105" s="92">
        <v>3961666</v>
      </c>
      <c r="F105" s="90">
        <v>0.28501196295050091</v>
      </c>
    </row>
    <row r="106" spans="2:6" ht="14.25" x14ac:dyDescent="0.2">
      <c r="B106" s="87" t="s">
        <v>291</v>
      </c>
      <c r="C106" s="91">
        <v>2540000</v>
      </c>
      <c r="D106" s="91">
        <v>2205000</v>
      </c>
      <c r="E106" s="92">
        <v>335000</v>
      </c>
      <c r="F106" s="90">
        <v>0.13188976377952755</v>
      </c>
    </row>
    <row r="107" spans="2:6" ht="14.25" x14ac:dyDescent="0.2">
      <c r="B107" s="87" t="s">
        <v>292</v>
      </c>
      <c r="C107" s="91">
        <v>25207000</v>
      </c>
      <c r="D107" s="91">
        <v>5361000</v>
      </c>
      <c r="E107" s="92">
        <v>19846000</v>
      </c>
      <c r="F107" s="90">
        <v>0.78732098226683067</v>
      </c>
    </row>
    <row r="108" spans="2:6" ht="14.25" x14ac:dyDescent="0.2">
      <c r="B108" s="87" t="s">
        <v>293</v>
      </c>
      <c r="C108" s="91">
        <v>1004000</v>
      </c>
      <c r="D108" s="91" t="s">
        <v>294</v>
      </c>
      <c r="E108" s="92">
        <v>1004000</v>
      </c>
      <c r="F108" s="90">
        <v>1</v>
      </c>
    </row>
    <row r="109" spans="2:6" ht="14.25" x14ac:dyDescent="0.2">
      <c r="B109" s="87" t="s">
        <v>295</v>
      </c>
      <c r="C109" s="91">
        <v>24203000</v>
      </c>
      <c r="D109" s="91">
        <v>5361000</v>
      </c>
      <c r="E109" s="92">
        <v>18842000</v>
      </c>
      <c r="F109" s="90">
        <v>0.77849853323968099</v>
      </c>
    </row>
    <row r="110" spans="2:6" ht="14.25" x14ac:dyDescent="0.2">
      <c r="B110" s="87" t="s">
        <v>296</v>
      </c>
      <c r="C110" s="91">
        <v>1513000</v>
      </c>
      <c r="D110" s="91">
        <v>1007015</v>
      </c>
      <c r="E110" s="92">
        <v>505985</v>
      </c>
      <c r="F110" s="90">
        <v>0.33442498347653671</v>
      </c>
    </row>
    <row r="111" spans="2:6" ht="14.25" x14ac:dyDescent="0.2">
      <c r="B111" s="87" t="s">
        <v>297</v>
      </c>
      <c r="C111" s="91">
        <v>471000</v>
      </c>
      <c r="D111" s="91">
        <v>9000</v>
      </c>
      <c r="E111" s="92">
        <v>462000</v>
      </c>
      <c r="F111" s="90">
        <v>0.98089171974522293</v>
      </c>
    </row>
    <row r="112" spans="2:6" ht="14.25" x14ac:dyDescent="0.2">
      <c r="B112" s="87" t="s">
        <v>298</v>
      </c>
      <c r="C112" s="91">
        <v>1042000</v>
      </c>
      <c r="D112" s="91">
        <v>998015</v>
      </c>
      <c r="E112" s="92">
        <v>43985</v>
      </c>
      <c r="F112" s="90">
        <v>4.2212092130518235E-2</v>
      </c>
    </row>
    <row r="113" spans="2:6" ht="14.25" x14ac:dyDescent="0.2">
      <c r="B113" s="87" t="s">
        <v>299</v>
      </c>
      <c r="C113" s="91">
        <v>116667</v>
      </c>
      <c r="D113" s="91">
        <v>334</v>
      </c>
      <c r="E113" s="92">
        <v>116333</v>
      </c>
      <c r="F113" s="90">
        <v>0.9971371510367113</v>
      </c>
    </row>
    <row r="114" spans="2:6" ht="14.25" x14ac:dyDescent="0.2">
      <c r="B114" s="87" t="s">
        <v>300</v>
      </c>
      <c r="C114" s="91">
        <v>116667</v>
      </c>
      <c r="D114" s="91">
        <v>334</v>
      </c>
      <c r="E114" s="92">
        <v>116333</v>
      </c>
      <c r="F114" s="90">
        <v>0.9971371510367113</v>
      </c>
    </row>
    <row r="115" spans="2:6" ht="14.25" x14ac:dyDescent="0.2">
      <c r="B115" s="93" t="s">
        <v>301</v>
      </c>
      <c r="C115" s="88">
        <v>204956075</v>
      </c>
      <c r="D115" s="88">
        <v>218317960</v>
      </c>
      <c r="E115" s="89">
        <v>-13361885</v>
      </c>
      <c r="F115" s="95">
        <v>-6.5193895814017716E-2</v>
      </c>
    </row>
    <row r="116" spans="2:6" ht="14.25" x14ac:dyDescent="0.2">
      <c r="B116" s="87" t="s">
        <v>302</v>
      </c>
      <c r="C116" s="91" t="s">
        <v>294</v>
      </c>
      <c r="D116" s="91" t="s">
        <v>294</v>
      </c>
      <c r="E116" s="92">
        <v>0</v>
      </c>
      <c r="F116" s="90">
        <v>0</v>
      </c>
    </row>
    <row r="117" spans="2:6" ht="14.25" x14ac:dyDescent="0.2">
      <c r="B117" s="87" t="s">
        <v>303</v>
      </c>
      <c r="C117" s="91">
        <v>204956075</v>
      </c>
      <c r="D117" s="91">
        <v>218317960</v>
      </c>
      <c r="E117" s="92">
        <v>-13361885</v>
      </c>
      <c r="F117" s="90">
        <v>-6.5193895814017716E-2</v>
      </c>
    </row>
    <row r="118" spans="2:6" ht="14.25" x14ac:dyDescent="0.2">
      <c r="B118" s="87" t="s">
        <v>304</v>
      </c>
      <c r="C118" s="91">
        <v>79279550</v>
      </c>
      <c r="D118" s="91">
        <v>85269275</v>
      </c>
      <c r="E118" s="92">
        <v>-5989725</v>
      </c>
      <c r="F118" s="90">
        <v>-7.5551955075426128E-2</v>
      </c>
    </row>
    <row r="119" spans="2:6" ht="14.25" x14ac:dyDescent="0.2">
      <c r="B119" s="87" t="s">
        <v>305</v>
      </c>
      <c r="C119" s="91">
        <v>39968630</v>
      </c>
      <c r="D119" s="91">
        <v>38926186</v>
      </c>
      <c r="E119" s="92">
        <v>1042444</v>
      </c>
      <c r="F119" s="90">
        <v>2.6081554459084538E-2</v>
      </c>
    </row>
    <row r="120" spans="2:6" ht="14.25" x14ac:dyDescent="0.2">
      <c r="B120" s="87" t="s">
        <v>306</v>
      </c>
      <c r="C120" s="91">
        <v>9974702</v>
      </c>
      <c r="D120" s="91">
        <v>9030488</v>
      </c>
      <c r="E120" s="92">
        <v>944214</v>
      </c>
      <c r="F120" s="90">
        <v>9.4660873076709465E-2</v>
      </c>
    </row>
    <row r="121" spans="2:6" ht="14.25" x14ac:dyDescent="0.2">
      <c r="B121" s="87" t="s">
        <v>307</v>
      </c>
      <c r="C121" s="91">
        <v>0</v>
      </c>
      <c r="D121" s="91">
        <v>0</v>
      </c>
      <c r="E121" s="92">
        <v>0</v>
      </c>
      <c r="F121" s="90">
        <v>0</v>
      </c>
    </row>
    <row r="122" spans="2:6" ht="14.25" x14ac:dyDescent="0.2">
      <c r="B122" s="87" t="s">
        <v>308</v>
      </c>
      <c r="C122" s="91">
        <v>60351193</v>
      </c>
      <c r="D122" s="91">
        <v>79462541</v>
      </c>
      <c r="E122" s="92">
        <v>-19111348</v>
      </c>
      <c r="F122" s="90">
        <v>-0.31666893477979796</v>
      </c>
    </row>
    <row r="123" spans="2:6" ht="14.25" x14ac:dyDescent="0.2">
      <c r="B123" s="87" t="s">
        <v>309</v>
      </c>
      <c r="C123" s="91">
        <v>15382000</v>
      </c>
      <c r="D123" s="91">
        <v>5629470</v>
      </c>
      <c r="E123" s="92">
        <v>9752530</v>
      </c>
      <c r="F123" s="90">
        <v>0.63402223377974254</v>
      </c>
    </row>
    <row r="124" spans="2:6" ht="14.25" x14ac:dyDescent="0.2">
      <c r="B124" s="87" t="s">
        <v>310</v>
      </c>
      <c r="C124" s="91">
        <v>-7949049.5499999523</v>
      </c>
      <c r="D124" s="91">
        <v>-7949050</v>
      </c>
      <c r="E124" s="92">
        <v>0.45000004768371582</v>
      </c>
      <c r="F124" s="90">
        <v>-5.6610547569642278E-8</v>
      </c>
    </row>
    <row r="125" spans="2:6" ht="14.25" x14ac:dyDescent="0.2">
      <c r="B125" s="87" t="s">
        <v>311</v>
      </c>
      <c r="C125" s="91">
        <v>609316624.45000005</v>
      </c>
      <c r="D125" s="91">
        <v>451199203</v>
      </c>
      <c r="E125" s="92">
        <v>158117421.45000005</v>
      </c>
      <c r="F125" s="90">
        <v>0.25949960185761356</v>
      </c>
    </row>
    <row r="126" spans="2:6" ht="14.25" x14ac:dyDescent="0.2">
      <c r="B126" s="87" t="s">
        <v>312</v>
      </c>
      <c r="C126" s="91">
        <v>-617265674</v>
      </c>
      <c r="D126" s="91">
        <v>-459148253</v>
      </c>
      <c r="E126" s="92">
        <v>-158117421</v>
      </c>
      <c r="F126" s="90">
        <v>0.25615780637107</v>
      </c>
    </row>
    <row r="127" spans="2:6" ht="14.25" x14ac:dyDescent="0.2">
      <c r="B127" s="87" t="s">
        <v>313</v>
      </c>
      <c r="C127" s="91">
        <v>1773425893</v>
      </c>
      <c r="D127" s="91">
        <v>1407289544</v>
      </c>
      <c r="E127" s="92">
        <v>366136349</v>
      </c>
      <c r="F127" s="90">
        <v>0.20645708988754458</v>
      </c>
    </row>
    <row r="128" spans="2:6" ht="14.25" x14ac:dyDescent="0.2">
      <c r="B128" s="87" t="s">
        <v>314</v>
      </c>
      <c r="C128" s="91">
        <v>0</v>
      </c>
      <c r="D128" s="91">
        <v>0</v>
      </c>
      <c r="E128" s="92">
        <v>0</v>
      </c>
      <c r="F128" s="90">
        <v>0</v>
      </c>
    </row>
    <row r="129" spans="2:8" ht="14.25" x14ac:dyDescent="0.2">
      <c r="B129" s="87" t="s">
        <v>315</v>
      </c>
      <c r="C129" s="91">
        <v>885108212</v>
      </c>
      <c r="D129" s="91">
        <v>541771074</v>
      </c>
      <c r="E129" s="92">
        <v>343337138</v>
      </c>
      <c r="F129" s="90">
        <v>0.3879041379857856</v>
      </c>
    </row>
    <row r="130" spans="2:8" ht="14.25" x14ac:dyDescent="0.2">
      <c r="B130" s="87" t="s">
        <v>316</v>
      </c>
      <c r="C130" s="91">
        <v>888317681</v>
      </c>
      <c r="D130" s="91">
        <v>865518470</v>
      </c>
      <c r="E130" s="92">
        <v>22799211</v>
      </c>
      <c r="F130" s="90">
        <v>2.566560532076137E-2</v>
      </c>
    </row>
    <row r="131" spans="2:8" ht="14.25" x14ac:dyDescent="0.2">
      <c r="B131" s="87" t="s">
        <v>317</v>
      </c>
      <c r="C131" s="91">
        <v>172745667</v>
      </c>
      <c r="D131" s="91">
        <v>178086600</v>
      </c>
      <c r="E131" s="92">
        <v>-5340933</v>
      </c>
      <c r="F131" s="90">
        <v>-3.0917898507983994E-2</v>
      </c>
    </row>
    <row r="132" spans="2:8" ht="14.25" x14ac:dyDescent="0.2">
      <c r="B132" s="87" t="s">
        <v>318</v>
      </c>
      <c r="C132" s="91">
        <v>611300</v>
      </c>
      <c r="D132" s="91">
        <v>570000</v>
      </c>
      <c r="E132" s="92">
        <v>41300</v>
      </c>
      <c r="F132" s="90">
        <v>6.7560935710780298E-2</v>
      </c>
    </row>
    <row r="133" spans="2:8" ht="14.25" x14ac:dyDescent="0.2">
      <c r="B133" s="87" t="s">
        <v>319</v>
      </c>
      <c r="C133" s="91">
        <v>5141167</v>
      </c>
      <c r="D133" s="91">
        <v>2985000</v>
      </c>
      <c r="E133" s="92">
        <v>2156167</v>
      </c>
      <c r="F133" s="90">
        <v>0.41939252313725656</v>
      </c>
    </row>
    <row r="134" spans="2:8" ht="14.25" x14ac:dyDescent="0.2">
      <c r="B134" s="87" t="s">
        <v>320</v>
      </c>
      <c r="C134" s="91">
        <v>166993200</v>
      </c>
      <c r="D134" s="91">
        <v>174531600</v>
      </c>
      <c r="E134" s="92">
        <v>-7538400</v>
      </c>
      <c r="F134" s="90">
        <v>-4.5141957876129089E-2</v>
      </c>
    </row>
    <row r="135" spans="2:8" s="86" customFormat="1" ht="14.25" x14ac:dyDescent="0.2">
      <c r="B135" s="93" t="s">
        <v>321</v>
      </c>
      <c r="C135" s="88">
        <v>321921419</v>
      </c>
      <c r="D135" s="88">
        <v>242617213</v>
      </c>
      <c r="E135" s="89">
        <v>79304206</v>
      </c>
      <c r="F135" s="95">
        <v>0.24634647252222755</v>
      </c>
      <c r="H135" s="84"/>
    </row>
    <row r="136" spans="2:8" ht="14.25" x14ac:dyDescent="0.2">
      <c r="B136" s="87" t="s">
        <v>322</v>
      </c>
      <c r="C136" s="91">
        <v>321921419</v>
      </c>
      <c r="D136" s="91">
        <v>242617213</v>
      </c>
      <c r="E136" s="92">
        <v>79304206</v>
      </c>
      <c r="F136" s="90">
        <v>0.24634647252222755</v>
      </c>
    </row>
    <row r="137" spans="2:8" ht="14.25" x14ac:dyDescent="0.2">
      <c r="B137" s="87" t="s">
        <v>323</v>
      </c>
      <c r="C137" s="91" t="s">
        <v>294</v>
      </c>
      <c r="D137" s="91">
        <v>0</v>
      </c>
      <c r="E137" s="92">
        <v>0</v>
      </c>
      <c r="F137" s="90">
        <v>0</v>
      </c>
    </row>
    <row r="138" spans="2:8" ht="14.25" x14ac:dyDescent="0.2">
      <c r="B138" s="87" t="s">
        <v>324</v>
      </c>
      <c r="C138" s="91">
        <v>138292520</v>
      </c>
      <c r="D138" s="91">
        <v>127969972</v>
      </c>
      <c r="E138" s="92">
        <v>10322548</v>
      </c>
      <c r="F138" s="90">
        <v>7.4642851254717174E-2</v>
      </c>
    </row>
    <row r="139" spans="2:8" ht="14.25" x14ac:dyDescent="0.2">
      <c r="B139" s="87" t="s">
        <v>325</v>
      </c>
      <c r="C139" s="91">
        <v>5535225</v>
      </c>
      <c r="D139" s="91">
        <v>4257230</v>
      </c>
      <c r="E139" s="92">
        <v>1277995</v>
      </c>
      <c r="F139" s="90">
        <v>0.23088402007145148</v>
      </c>
    </row>
    <row r="140" spans="2:8" ht="14.25" x14ac:dyDescent="0.2">
      <c r="B140" s="87" t="s">
        <v>326</v>
      </c>
      <c r="C140" s="91">
        <v>66848218</v>
      </c>
      <c r="D140" s="91">
        <v>37126522</v>
      </c>
      <c r="E140" s="92">
        <v>29721696</v>
      </c>
      <c r="F140" s="90">
        <v>0.44461463430483666</v>
      </c>
    </row>
    <row r="141" spans="2:8" ht="14.25" x14ac:dyDescent="0.2">
      <c r="B141" s="87" t="s">
        <v>327</v>
      </c>
      <c r="C141" s="91">
        <v>44522735</v>
      </c>
      <c r="D141" s="91">
        <v>34648696</v>
      </c>
      <c r="E141" s="92">
        <v>9874039</v>
      </c>
      <c r="F141" s="90">
        <v>0.2217752121472322</v>
      </c>
    </row>
    <row r="142" spans="2:8" ht="14.25" x14ac:dyDescent="0.2">
      <c r="B142" s="87" t="s">
        <v>328</v>
      </c>
      <c r="C142" s="91">
        <v>65020921</v>
      </c>
      <c r="D142" s="91">
        <v>36880993</v>
      </c>
      <c r="E142" s="92">
        <v>28139928</v>
      </c>
      <c r="F142" s="90">
        <v>0.43278267313377489</v>
      </c>
    </row>
    <row r="143" spans="2:8" ht="14.25" x14ac:dyDescent="0.2">
      <c r="B143" s="87" t="s">
        <v>329</v>
      </c>
      <c r="C143" s="91">
        <v>1701800</v>
      </c>
      <c r="D143" s="91">
        <v>1733800</v>
      </c>
      <c r="E143" s="92">
        <v>-32000</v>
      </c>
      <c r="F143" s="90">
        <v>-1.8803619696791632E-2</v>
      </c>
    </row>
    <row r="144" spans="2:8" s="86" customFormat="1" ht="14.25" x14ac:dyDescent="0.2">
      <c r="B144" s="93" t="s">
        <v>330</v>
      </c>
      <c r="C144" s="88">
        <v>2514351282.9499998</v>
      </c>
      <c r="D144" s="88">
        <v>3058416484.9499998</v>
      </c>
      <c r="E144" s="89">
        <v>-544065202</v>
      </c>
      <c r="F144" s="95">
        <v>-0.21638392602073783</v>
      </c>
      <c r="H144" s="84"/>
    </row>
    <row r="145" spans="2:9" ht="14.25" x14ac:dyDescent="0.2">
      <c r="B145" s="87" t="s">
        <v>331</v>
      </c>
      <c r="C145" s="91">
        <v>2514351282.9499998</v>
      </c>
      <c r="D145" s="91">
        <v>3058416484.9499998</v>
      </c>
      <c r="E145" s="92">
        <v>-544065202</v>
      </c>
      <c r="F145" s="90">
        <v>-0.21638392602073783</v>
      </c>
    </row>
    <row r="146" spans="2:9" ht="14.25" x14ac:dyDescent="0.2">
      <c r="B146" s="87" t="s">
        <v>332</v>
      </c>
      <c r="C146" s="91">
        <v>2514351282.9499998</v>
      </c>
      <c r="D146" s="91">
        <v>3058416484.9499998</v>
      </c>
      <c r="E146" s="92">
        <v>-544065202</v>
      </c>
      <c r="F146" s="90">
        <v>-0.21638392602073783</v>
      </c>
    </row>
    <row r="147" spans="2:9" s="86" customFormat="1" ht="14.25" x14ac:dyDescent="0.2">
      <c r="B147" s="93" t="s">
        <v>333</v>
      </c>
      <c r="C147" s="88">
        <v>271564753.69999999</v>
      </c>
      <c r="D147" s="88">
        <v>7596703.7000000002</v>
      </c>
      <c r="E147" s="89">
        <v>263968050</v>
      </c>
      <c r="F147" s="95">
        <v>0.97202617940473923</v>
      </c>
      <c r="H147" s="84"/>
    </row>
    <row r="148" spans="2:9" ht="14.25" x14ac:dyDescent="0.2">
      <c r="B148" s="87" t="s">
        <v>334</v>
      </c>
      <c r="C148" s="91">
        <v>271564753.69999999</v>
      </c>
      <c r="D148" s="91">
        <v>7596703.7000000002</v>
      </c>
      <c r="E148" s="92">
        <v>263968050</v>
      </c>
      <c r="F148" s="90">
        <v>0.97202617940473923</v>
      </c>
    </row>
    <row r="149" spans="2:9" ht="14.25" x14ac:dyDescent="0.2">
      <c r="B149" s="87" t="s">
        <v>335</v>
      </c>
      <c r="C149" s="91">
        <v>271564753.69999999</v>
      </c>
      <c r="D149" s="91">
        <v>7596703.7000000002</v>
      </c>
      <c r="E149" s="92">
        <v>263968050</v>
      </c>
      <c r="F149" s="90">
        <v>0.97202617940473923</v>
      </c>
    </row>
    <row r="150" spans="2:9" ht="14.25" x14ac:dyDescent="0.2">
      <c r="B150" s="87" t="s">
        <v>336</v>
      </c>
      <c r="C150" s="91">
        <v>5028703.7</v>
      </c>
      <c r="D150" s="91">
        <v>6044203.7000000002</v>
      </c>
      <c r="E150" s="92">
        <v>-1015500</v>
      </c>
      <c r="F150" s="90">
        <v>-0.20194071088340321</v>
      </c>
    </row>
    <row r="151" spans="2:9" ht="14.25" x14ac:dyDescent="0.2">
      <c r="B151" s="87" t="s">
        <v>337</v>
      </c>
      <c r="C151" s="91">
        <v>39000</v>
      </c>
      <c r="D151" s="91">
        <v>0</v>
      </c>
      <c r="E151" s="92">
        <v>39000</v>
      </c>
      <c r="F151" s="90">
        <v>1</v>
      </c>
    </row>
    <row r="152" spans="2:9" ht="14.25" x14ac:dyDescent="0.2">
      <c r="B152" s="87" t="s">
        <v>338</v>
      </c>
      <c r="C152" s="91">
        <v>263904682</v>
      </c>
      <c r="D152" s="91">
        <v>0</v>
      </c>
      <c r="E152" s="92">
        <v>263904682</v>
      </c>
      <c r="F152" s="90">
        <v>1</v>
      </c>
    </row>
    <row r="153" spans="2:9" ht="14.25" x14ac:dyDescent="0.2">
      <c r="B153" s="87" t="s">
        <v>339</v>
      </c>
      <c r="C153" s="91">
        <v>2592368</v>
      </c>
      <c r="D153" s="91">
        <v>0</v>
      </c>
      <c r="E153" s="92">
        <v>2592368</v>
      </c>
      <c r="F153" s="90">
        <v>1</v>
      </c>
    </row>
    <row r="154" spans="2:9" ht="14.25" x14ac:dyDescent="0.2">
      <c r="B154" s="87" t="s">
        <v>340</v>
      </c>
      <c r="C154" s="91">
        <v>0</v>
      </c>
      <c r="D154" s="91">
        <v>1552500</v>
      </c>
      <c r="E154" s="92">
        <v>-1552500</v>
      </c>
      <c r="F154" s="90">
        <v>0</v>
      </c>
    </row>
    <row r="155" spans="2:9" s="86" customFormat="1" ht="14.25" x14ac:dyDescent="0.2">
      <c r="B155" s="93" t="s">
        <v>341</v>
      </c>
      <c r="C155" s="88">
        <v>1733723806.8299999</v>
      </c>
      <c r="D155" s="88">
        <v>1733723806.8300002</v>
      </c>
      <c r="E155" s="89">
        <v>0</v>
      </c>
      <c r="F155" s="95">
        <v>0</v>
      </c>
      <c r="H155" s="84"/>
    </row>
    <row r="156" spans="2:9" s="86" customFormat="1" ht="14.25" x14ac:dyDescent="0.2">
      <c r="B156" s="93" t="s">
        <v>342</v>
      </c>
      <c r="C156" s="88">
        <v>1733723806.8299999</v>
      </c>
      <c r="D156" s="88">
        <v>1733723806.8300002</v>
      </c>
      <c r="E156" s="89">
        <v>0</v>
      </c>
      <c r="F156" s="95">
        <v>0</v>
      </c>
      <c r="H156" s="84"/>
    </row>
    <row r="157" spans="2:9" ht="14.25" x14ac:dyDescent="0.2">
      <c r="B157" s="87" t="s">
        <v>343</v>
      </c>
      <c r="C157" s="91">
        <v>1223636822.98</v>
      </c>
      <c r="D157" s="91">
        <v>1223636822.98</v>
      </c>
      <c r="E157" s="92">
        <v>0</v>
      </c>
      <c r="F157" s="90">
        <v>0</v>
      </c>
    </row>
    <row r="158" spans="2:9" ht="14.25" x14ac:dyDescent="0.2">
      <c r="B158" s="87" t="s">
        <v>344</v>
      </c>
      <c r="C158" s="91">
        <v>1223636822.98</v>
      </c>
      <c r="D158" s="91">
        <v>1223636822.98</v>
      </c>
      <c r="E158" s="92">
        <v>0</v>
      </c>
      <c r="F158" s="90">
        <v>0</v>
      </c>
    </row>
    <row r="159" spans="2:9" ht="14.25" x14ac:dyDescent="0.2">
      <c r="B159" s="87" t="s">
        <v>345</v>
      </c>
      <c r="C159" s="91">
        <v>-861637641.08000004</v>
      </c>
      <c r="D159" s="91">
        <v>-861637641.08000004</v>
      </c>
      <c r="E159" s="92">
        <v>0</v>
      </c>
      <c r="F159" s="90">
        <v>0</v>
      </c>
    </row>
    <row r="160" spans="2:9" ht="14.25" x14ac:dyDescent="0.2">
      <c r="B160" s="87" t="s">
        <v>346</v>
      </c>
      <c r="C160" s="91">
        <v>537361997</v>
      </c>
      <c r="D160" s="91">
        <v>537361997</v>
      </c>
      <c r="E160" s="92">
        <v>0</v>
      </c>
      <c r="F160" s="90">
        <v>0</v>
      </c>
      <c r="I160" s="118"/>
    </row>
    <row r="161" spans="2:9" ht="14.25" x14ac:dyDescent="0.2">
      <c r="B161" s="87" t="s">
        <v>347</v>
      </c>
      <c r="C161" s="91">
        <v>1021619211.78</v>
      </c>
      <c r="D161" s="91">
        <v>1021619211.78</v>
      </c>
      <c r="E161" s="92">
        <v>0</v>
      </c>
      <c r="F161" s="90">
        <v>0</v>
      </c>
      <c r="I161" s="118"/>
    </row>
    <row r="162" spans="2:9" ht="14.25" x14ac:dyDescent="0.2">
      <c r="B162" s="87" t="s">
        <v>348</v>
      </c>
      <c r="C162" s="91">
        <v>-181374631.93000001</v>
      </c>
      <c r="D162" s="91">
        <v>-181374631.93000001</v>
      </c>
      <c r="E162" s="92">
        <v>0</v>
      </c>
      <c r="F162" s="90">
        <v>0</v>
      </c>
      <c r="I162" s="118"/>
    </row>
    <row r="163" spans="2:9" ht="14.25" x14ac:dyDescent="0.2">
      <c r="B163" s="87" t="s">
        <v>349</v>
      </c>
      <c r="C163" s="91">
        <v>-30274436</v>
      </c>
      <c r="D163" s="91">
        <v>-30274436</v>
      </c>
      <c r="E163" s="92">
        <v>0</v>
      </c>
      <c r="F163" s="90">
        <v>0</v>
      </c>
    </row>
    <row r="164" spans="2:9" ht="14.25" x14ac:dyDescent="0.2">
      <c r="B164" s="87" t="s">
        <v>350</v>
      </c>
      <c r="C164" s="91">
        <v>737942323.21000004</v>
      </c>
      <c r="D164" s="91">
        <v>737942323.21000004</v>
      </c>
      <c r="E164" s="92">
        <v>0</v>
      </c>
      <c r="F164" s="90">
        <v>0</v>
      </c>
    </row>
    <row r="165" spans="2:9" ht="14.25" x14ac:dyDescent="0.2">
      <c r="B165" s="87" t="s">
        <v>351</v>
      </c>
      <c r="C165" s="91">
        <v>300000000</v>
      </c>
      <c r="D165" s="91">
        <v>0</v>
      </c>
      <c r="E165" s="92">
        <v>-300000000</v>
      </c>
      <c r="F165" s="90">
        <v>-1</v>
      </c>
    </row>
    <row r="166" spans="2:9" ht="14.25" x14ac:dyDescent="0.2">
      <c r="B166" s="87" t="s">
        <v>352</v>
      </c>
      <c r="C166" s="91">
        <v>300000000</v>
      </c>
      <c r="D166" s="91">
        <v>0</v>
      </c>
      <c r="E166" s="92">
        <v>-300000000</v>
      </c>
      <c r="F166" s="90">
        <v>-1</v>
      </c>
    </row>
    <row r="167" spans="2:9" ht="14.25" x14ac:dyDescent="0.2">
      <c r="B167" s="87" t="s">
        <v>353</v>
      </c>
      <c r="C167" s="91">
        <v>300000000</v>
      </c>
      <c r="D167" s="91">
        <v>0</v>
      </c>
      <c r="E167" s="92">
        <v>-300000000</v>
      </c>
      <c r="F167" s="90">
        <v>-1</v>
      </c>
    </row>
    <row r="168" spans="2:9" ht="14.25" x14ac:dyDescent="0.2">
      <c r="B168" s="87" t="s">
        <v>354</v>
      </c>
      <c r="C168" s="91">
        <v>210086983.8499999</v>
      </c>
      <c r="D168" s="91">
        <v>71752462.820000172</v>
      </c>
      <c r="E168" s="92">
        <v>-138334521.02999973</v>
      </c>
      <c r="F168" s="90">
        <v>-0.65846307322289543</v>
      </c>
    </row>
    <row r="169" spans="2:9" ht="14.25" x14ac:dyDescent="0.2">
      <c r="B169" s="87" t="s">
        <v>355</v>
      </c>
      <c r="C169" s="91">
        <v>2643000192.79</v>
      </c>
      <c r="D169" s="91">
        <v>2504665671.7600002</v>
      </c>
      <c r="E169" s="92">
        <v>-138334521.02999973</v>
      </c>
      <c r="F169" s="90">
        <v>-5.2339958736049602E-2</v>
      </c>
    </row>
    <row r="170" spans="2:9" ht="14.25" x14ac:dyDescent="0.2">
      <c r="B170" s="87" t="s">
        <v>356</v>
      </c>
      <c r="C170" s="91">
        <v>-2432913208.9400001</v>
      </c>
      <c r="D170" s="91">
        <v>-2432913208.9400001</v>
      </c>
      <c r="E170" s="92">
        <v>0</v>
      </c>
      <c r="F170" s="90">
        <v>0</v>
      </c>
    </row>
    <row r="171" spans="2:9" ht="14.25" x14ac:dyDescent="0.2">
      <c r="B171" s="87" t="s">
        <v>357</v>
      </c>
      <c r="C171" s="91">
        <v>0</v>
      </c>
      <c r="D171" s="91">
        <v>438334521.02999997</v>
      </c>
      <c r="E171" s="92">
        <v>438334521.02999997</v>
      </c>
      <c r="F171" s="90">
        <v>1</v>
      </c>
    </row>
    <row r="172" spans="2:9" ht="14.25" x14ac:dyDescent="0.2">
      <c r="B172" s="87" t="s">
        <v>358</v>
      </c>
      <c r="C172" s="91">
        <v>0</v>
      </c>
      <c r="D172" s="91">
        <v>438334521.02999997</v>
      </c>
      <c r="E172" s="92">
        <v>438334521.02999997</v>
      </c>
      <c r="F172" s="90">
        <v>1</v>
      </c>
    </row>
    <row r="173" spans="2:9" ht="14.25" x14ac:dyDescent="0.2">
      <c r="B173" s="87" t="s">
        <v>359</v>
      </c>
      <c r="C173" s="91">
        <v>0</v>
      </c>
      <c r="D173" s="91">
        <v>0</v>
      </c>
      <c r="E173" s="92">
        <v>0</v>
      </c>
      <c r="F173" s="90">
        <v>0</v>
      </c>
    </row>
    <row r="174" spans="2:9" s="86" customFormat="1" ht="14.25" x14ac:dyDescent="0.2">
      <c r="B174" s="93" t="s">
        <v>360</v>
      </c>
      <c r="C174" s="88">
        <v>12862815260.52</v>
      </c>
      <c r="D174" s="88">
        <v>12517441384.16</v>
      </c>
      <c r="E174" s="89">
        <v>345373876.36000061</v>
      </c>
      <c r="F174" s="95">
        <v>2.6850566486798653E-2</v>
      </c>
      <c r="H174" s="84"/>
    </row>
    <row r="175" spans="2:9" s="86" customFormat="1" ht="14.25" x14ac:dyDescent="0.2">
      <c r="B175" s="93" t="s">
        <v>361</v>
      </c>
      <c r="C175" s="88">
        <v>12685321950</v>
      </c>
      <c r="D175" s="88">
        <v>11307467992.75</v>
      </c>
      <c r="E175" s="89">
        <v>1377853957.25</v>
      </c>
      <c r="F175" s="95">
        <v>0.108617973014867</v>
      </c>
      <c r="H175" s="84"/>
    </row>
    <row r="176" spans="2:9" ht="14.25" x14ac:dyDescent="0.2">
      <c r="B176" s="87" t="s">
        <v>362</v>
      </c>
      <c r="C176" s="91">
        <v>16564580700</v>
      </c>
      <c r="D176" s="91">
        <v>14731837456.75</v>
      </c>
      <c r="E176" s="92">
        <v>1832743243.25</v>
      </c>
      <c r="F176" s="90">
        <v>0.11064229614034239</v>
      </c>
    </row>
    <row r="177" spans="2:8" ht="14.25" x14ac:dyDescent="0.2">
      <c r="B177" s="87" t="s">
        <v>363</v>
      </c>
      <c r="C177" s="91">
        <v>15517035000</v>
      </c>
      <c r="D177" s="91">
        <v>14392146000</v>
      </c>
      <c r="E177" s="92">
        <v>1124889000</v>
      </c>
      <c r="F177" s="90">
        <v>7.2493810834350761E-2</v>
      </c>
      <c r="H177" s="69">
        <f>+C177</f>
        <v>15517035000</v>
      </c>
    </row>
    <row r="178" spans="2:8" ht="14.25" x14ac:dyDescent="0.2">
      <c r="B178" s="87" t="s">
        <v>364</v>
      </c>
      <c r="C178" s="91">
        <v>3849597000</v>
      </c>
      <c r="D178" s="91">
        <v>3521196000</v>
      </c>
      <c r="E178" s="92">
        <v>328401000</v>
      </c>
      <c r="F178" s="90">
        <v>8.5307890670114295E-2</v>
      </c>
      <c r="H178" s="69">
        <f>+H177*40%</f>
        <v>6206814000</v>
      </c>
    </row>
    <row r="179" spans="2:8" ht="14.25" x14ac:dyDescent="0.2">
      <c r="B179" s="87" t="s">
        <v>365</v>
      </c>
      <c r="C179" s="91">
        <v>11667438000</v>
      </c>
      <c r="D179" s="91">
        <v>10870950000</v>
      </c>
      <c r="E179" s="92">
        <v>796488000</v>
      </c>
      <c r="F179" s="90">
        <v>6.82658866496655E-2</v>
      </c>
      <c r="H179" s="69">
        <f>+C317</f>
        <v>4777198370</v>
      </c>
    </row>
    <row r="180" spans="2:8" ht="14.25" x14ac:dyDescent="0.2">
      <c r="B180" s="87" t="s">
        <v>366</v>
      </c>
      <c r="C180" s="91">
        <v>946421363</v>
      </c>
      <c r="D180" s="91">
        <v>339691456.75</v>
      </c>
      <c r="E180" s="92">
        <v>606729906.25</v>
      </c>
      <c r="F180" s="90">
        <v>0.64107799123084674</v>
      </c>
      <c r="H180" s="69">
        <f>+C331</f>
        <v>1429615630</v>
      </c>
    </row>
    <row r="181" spans="2:8" ht="14.25" x14ac:dyDescent="0.2">
      <c r="B181" s="87" t="s">
        <v>367</v>
      </c>
      <c r="C181" s="91">
        <v>607479480</v>
      </c>
      <c r="D181" s="91">
        <v>165550000</v>
      </c>
      <c r="E181" s="92">
        <v>441929480</v>
      </c>
      <c r="F181" s="90">
        <v>0.72748050683127596</v>
      </c>
      <c r="H181" s="69">
        <f>+H179+H180</f>
        <v>6206814000</v>
      </c>
    </row>
    <row r="182" spans="2:8" ht="14.25" x14ac:dyDescent="0.2">
      <c r="B182" s="87" t="s">
        <v>368</v>
      </c>
      <c r="C182" s="91">
        <v>39749687</v>
      </c>
      <c r="D182" s="91">
        <v>33265026</v>
      </c>
      <c r="E182" s="92">
        <v>6484661</v>
      </c>
      <c r="F182" s="90">
        <v>0.16313741036501747</v>
      </c>
    </row>
    <row r="183" spans="2:8" ht="14.25" x14ac:dyDescent="0.2">
      <c r="B183" s="87" t="s">
        <v>369</v>
      </c>
      <c r="C183" s="91">
        <v>40</v>
      </c>
      <c r="D183" s="91">
        <v>0</v>
      </c>
      <c r="E183" s="92">
        <v>40</v>
      </c>
      <c r="F183" s="90">
        <v>1</v>
      </c>
    </row>
    <row r="184" spans="2:8" ht="14.25" x14ac:dyDescent="0.2">
      <c r="B184" s="87" t="s">
        <v>370</v>
      </c>
      <c r="C184" s="91">
        <v>111074681</v>
      </c>
      <c r="D184" s="91">
        <v>71996430.75</v>
      </c>
      <c r="E184" s="92">
        <v>39078250.25</v>
      </c>
      <c r="F184" s="90">
        <v>0.3518196036952832</v>
      </c>
    </row>
    <row r="185" spans="2:8" ht="14.25" x14ac:dyDescent="0.2">
      <c r="B185" s="87" t="s">
        <v>371</v>
      </c>
      <c r="C185" s="91">
        <v>188117475</v>
      </c>
      <c r="D185" s="91">
        <v>68880000</v>
      </c>
      <c r="E185" s="92">
        <v>119237475</v>
      </c>
      <c r="F185" s="90">
        <v>0.63384581894903702</v>
      </c>
    </row>
    <row r="186" spans="2:8" ht="14.25" x14ac:dyDescent="0.2">
      <c r="B186" s="87" t="s">
        <v>372</v>
      </c>
      <c r="C186" s="91">
        <v>101124337</v>
      </c>
      <c r="D186" s="91"/>
      <c r="E186" s="92">
        <v>101124337</v>
      </c>
      <c r="F186" s="90">
        <v>1</v>
      </c>
    </row>
    <row r="187" spans="2:8" ht="14.25" x14ac:dyDescent="0.2">
      <c r="B187" s="87" t="s">
        <v>373</v>
      </c>
      <c r="C187" s="91">
        <v>101124337</v>
      </c>
      <c r="D187" s="91"/>
      <c r="E187" s="92">
        <v>101124337</v>
      </c>
      <c r="F187" s="90">
        <v>1</v>
      </c>
    </row>
    <row r="188" spans="2:8" ht="14.25" x14ac:dyDescent="0.2">
      <c r="B188" s="87" t="s">
        <v>374</v>
      </c>
      <c r="C188" s="91">
        <v>0</v>
      </c>
      <c r="D188" s="91">
        <v>173667036</v>
      </c>
      <c r="E188" s="92">
        <v>-173667036</v>
      </c>
      <c r="F188" s="90">
        <v>0</v>
      </c>
    </row>
    <row r="189" spans="2:8" ht="14.25" x14ac:dyDescent="0.2">
      <c r="B189" s="87" t="s">
        <v>375</v>
      </c>
      <c r="C189" s="91">
        <v>0</v>
      </c>
      <c r="D189" s="91">
        <v>173667036</v>
      </c>
      <c r="E189" s="92">
        <v>-173667036</v>
      </c>
      <c r="F189" s="90">
        <v>0</v>
      </c>
    </row>
    <row r="190" spans="2:8" ht="14.25" x14ac:dyDescent="0.2">
      <c r="B190" s="87" t="s">
        <v>376</v>
      </c>
      <c r="C190" s="91">
        <v>0</v>
      </c>
      <c r="D190" s="91">
        <v>173667036</v>
      </c>
      <c r="E190" s="92">
        <v>-173667036</v>
      </c>
      <c r="F190" s="90">
        <v>0</v>
      </c>
    </row>
    <row r="191" spans="2:8" ht="14.25" x14ac:dyDescent="0.2">
      <c r="B191" s="87" t="s">
        <v>377</v>
      </c>
      <c r="C191" s="91">
        <v>0</v>
      </c>
      <c r="D191" s="91">
        <v>0</v>
      </c>
      <c r="E191" s="92">
        <v>0</v>
      </c>
      <c r="F191" s="90">
        <v>0</v>
      </c>
    </row>
    <row r="192" spans="2:8" ht="14.25" x14ac:dyDescent="0.2">
      <c r="B192" s="87" t="s">
        <v>378</v>
      </c>
      <c r="C192" s="91">
        <v>-3879258750</v>
      </c>
      <c r="D192" s="91">
        <v>-3598036500</v>
      </c>
      <c r="E192" s="92">
        <v>-281222250</v>
      </c>
      <c r="F192" s="90">
        <v>7.2493810834350761E-2</v>
      </c>
    </row>
    <row r="193" spans="2:8" ht="14.25" x14ac:dyDescent="0.2">
      <c r="B193" s="87" t="s">
        <v>379</v>
      </c>
      <c r="C193" s="91">
        <v>-3879258750</v>
      </c>
      <c r="D193" s="91">
        <v>-3598036500</v>
      </c>
      <c r="E193" s="92">
        <v>-281222250</v>
      </c>
      <c r="F193" s="90">
        <v>7.2493810834350761E-2</v>
      </c>
    </row>
    <row r="194" spans="2:8" ht="14.25" x14ac:dyDescent="0.2">
      <c r="B194" s="87" t="s">
        <v>380</v>
      </c>
      <c r="C194" s="91">
        <v>-957175500</v>
      </c>
      <c r="D194" s="91">
        <v>-867613500</v>
      </c>
      <c r="E194" s="92">
        <v>-89562000</v>
      </c>
      <c r="F194" s="90">
        <v>9.3569047682478299E-2</v>
      </c>
    </row>
    <row r="195" spans="2:8" ht="14.25" x14ac:dyDescent="0.2">
      <c r="B195" s="87" t="s">
        <v>381</v>
      </c>
      <c r="C195" s="91">
        <v>-2922083250</v>
      </c>
      <c r="D195" s="91">
        <v>-2730423000</v>
      </c>
      <c r="E195" s="92">
        <v>-191660250</v>
      </c>
      <c r="F195" s="90">
        <v>6.5590277073728137E-2</v>
      </c>
    </row>
    <row r="196" spans="2:8" ht="14.25" x14ac:dyDescent="0.2">
      <c r="B196" s="93" t="s">
        <v>382</v>
      </c>
      <c r="C196" s="88">
        <v>0</v>
      </c>
      <c r="D196" s="88">
        <v>1100000000</v>
      </c>
      <c r="E196" s="89">
        <v>1100000000</v>
      </c>
      <c r="F196" s="95">
        <v>1</v>
      </c>
    </row>
    <row r="197" spans="2:8" ht="14.25" x14ac:dyDescent="0.2">
      <c r="B197" s="87" t="s">
        <v>383</v>
      </c>
      <c r="C197" s="91">
        <v>0</v>
      </c>
      <c r="D197" s="91">
        <v>1100000000</v>
      </c>
      <c r="E197" s="92">
        <v>1100000000</v>
      </c>
      <c r="F197" s="90">
        <v>1</v>
      </c>
    </row>
    <row r="198" spans="2:8" ht="14.25" x14ac:dyDescent="0.2">
      <c r="B198" s="87" t="s">
        <v>384</v>
      </c>
      <c r="C198" s="91">
        <v>0</v>
      </c>
      <c r="D198" s="91">
        <v>1100000000</v>
      </c>
      <c r="E198" s="92">
        <v>1100000000</v>
      </c>
      <c r="F198" s="90">
        <v>1</v>
      </c>
    </row>
    <row r="199" spans="2:8" ht="14.25" x14ac:dyDescent="0.2">
      <c r="B199" s="87" t="s">
        <v>385</v>
      </c>
      <c r="C199" s="91">
        <v>0</v>
      </c>
      <c r="D199" s="91">
        <v>800000000</v>
      </c>
      <c r="E199" s="92">
        <v>800000000</v>
      </c>
      <c r="F199" s="90">
        <v>1</v>
      </c>
    </row>
    <row r="200" spans="2:8" ht="14.25" x14ac:dyDescent="0.2">
      <c r="B200" s="87" t="s">
        <v>386</v>
      </c>
      <c r="C200" s="91">
        <v>0</v>
      </c>
      <c r="D200" s="91">
        <v>300000000</v>
      </c>
      <c r="E200" s="92">
        <v>300000000</v>
      </c>
      <c r="F200" s="90">
        <v>1</v>
      </c>
    </row>
    <row r="201" spans="2:8" s="86" customFormat="1" ht="14.25" x14ac:dyDescent="0.2">
      <c r="B201" s="93" t="s">
        <v>387</v>
      </c>
      <c r="C201" s="88">
        <v>177493310.51999998</v>
      </c>
      <c r="D201" s="88">
        <v>109973391.41</v>
      </c>
      <c r="E201" s="89">
        <v>67519919.109999985</v>
      </c>
      <c r="F201" s="95">
        <v>0.38040824700484599</v>
      </c>
      <c r="H201" s="84"/>
    </row>
    <row r="202" spans="2:8" ht="14.25" x14ac:dyDescent="0.2">
      <c r="B202" s="87" t="s">
        <v>388</v>
      </c>
      <c r="C202" s="91">
        <v>92444251.519999996</v>
      </c>
      <c r="D202" s="91">
        <v>26964438.43</v>
      </c>
      <c r="E202" s="92">
        <v>65479813.089999996</v>
      </c>
      <c r="F202" s="90">
        <v>0.70831676403192756</v>
      </c>
    </row>
    <row r="203" spans="2:8" ht="14.25" x14ac:dyDescent="0.2">
      <c r="B203" s="87" t="s">
        <v>389</v>
      </c>
      <c r="C203" s="91">
        <v>92444251.519999996</v>
      </c>
      <c r="D203" s="91">
        <v>26964438.43</v>
      </c>
      <c r="E203" s="92">
        <v>65479813.089999996</v>
      </c>
      <c r="F203" s="90">
        <v>0.70831676403192756</v>
      </c>
    </row>
    <row r="204" spans="2:8" ht="14.25" x14ac:dyDescent="0.2">
      <c r="B204" s="87" t="s">
        <v>390</v>
      </c>
      <c r="C204" s="91">
        <v>0</v>
      </c>
      <c r="D204" s="91">
        <v>0</v>
      </c>
      <c r="E204" s="92">
        <v>0</v>
      </c>
      <c r="F204" s="90">
        <v>0</v>
      </c>
    </row>
    <row r="205" spans="2:8" ht="14.25" x14ac:dyDescent="0.2">
      <c r="B205" s="87" t="s">
        <v>391</v>
      </c>
      <c r="C205" s="91">
        <v>1178</v>
      </c>
      <c r="D205" s="91">
        <v>1750</v>
      </c>
      <c r="E205" s="92">
        <v>-572</v>
      </c>
      <c r="F205" s="90">
        <v>-0.48556876061120541</v>
      </c>
    </row>
    <row r="206" spans="2:8" ht="14.25" x14ac:dyDescent="0.2">
      <c r="B206" s="87" t="s">
        <v>392</v>
      </c>
      <c r="C206" s="91">
        <v>1178</v>
      </c>
      <c r="D206" s="91">
        <v>1750</v>
      </c>
      <c r="E206" s="92">
        <v>-572</v>
      </c>
      <c r="F206" s="90">
        <v>-0.48556876061120541</v>
      </c>
    </row>
    <row r="207" spans="2:8" ht="14.25" x14ac:dyDescent="0.2">
      <c r="B207" s="87" t="s">
        <v>393</v>
      </c>
      <c r="C207" s="91">
        <v>85047881</v>
      </c>
      <c r="D207" s="91">
        <v>83007202.979999989</v>
      </c>
      <c r="E207" s="92">
        <v>2040678.0200000107</v>
      </c>
      <c r="F207" s="90">
        <v>2.399446048514731E-2</v>
      </c>
    </row>
    <row r="208" spans="2:8" ht="14.25" x14ac:dyDescent="0.2">
      <c r="B208" s="87" t="s">
        <v>394</v>
      </c>
      <c r="C208" s="91">
        <v>5989250</v>
      </c>
      <c r="D208" s="91">
        <v>54121674.979999997</v>
      </c>
      <c r="E208" s="92">
        <v>-48132424.979999997</v>
      </c>
      <c r="F208" s="90">
        <v>-8.0364695045289469</v>
      </c>
    </row>
    <row r="209" spans="2:8" ht="14.25" x14ac:dyDescent="0.2">
      <c r="B209" s="87" t="s">
        <v>395</v>
      </c>
      <c r="C209" s="91">
        <v>5695442</v>
      </c>
      <c r="D209" s="91">
        <v>782155.98</v>
      </c>
      <c r="E209" s="92">
        <v>4913286.0199999996</v>
      </c>
      <c r="F209" s="90">
        <v>0.86266983668695063</v>
      </c>
    </row>
    <row r="210" spans="2:8" ht="14.25" x14ac:dyDescent="0.2">
      <c r="B210" s="87" t="s">
        <v>396</v>
      </c>
      <c r="C210" s="91">
        <v>0</v>
      </c>
      <c r="D210" s="91">
        <v>52000</v>
      </c>
      <c r="E210" s="92">
        <v>-52000</v>
      </c>
      <c r="F210" s="90">
        <v>0</v>
      </c>
    </row>
    <row r="211" spans="2:8" ht="14.25" x14ac:dyDescent="0.2">
      <c r="B211" s="87" t="s">
        <v>397</v>
      </c>
      <c r="C211" s="91">
        <v>133808</v>
      </c>
      <c r="D211" s="91">
        <v>2776750</v>
      </c>
      <c r="E211" s="92">
        <v>-2642942</v>
      </c>
      <c r="F211" s="90">
        <v>-19.751748774363268</v>
      </c>
    </row>
    <row r="212" spans="2:8" ht="14.25" x14ac:dyDescent="0.2">
      <c r="B212" s="87" t="s">
        <v>398</v>
      </c>
      <c r="C212" s="91">
        <v>0</v>
      </c>
      <c r="D212" s="91">
        <v>50000000</v>
      </c>
      <c r="E212" s="92">
        <v>-50000000</v>
      </c>
      <c r="F212" s="90">
        <v>0</v>
      </c>
    </row>
    <row r="213" spans="2:8" ht="14.25" x14ac:dyDescent="0.2">
      <c r="B213" s="87" t="s">
        <v>399</v>
      </c>
      <c r="C213" s="91">
        <v>160000</v>
      </c>
      <c r="D213" s="91">
        <v>510769</v>
      </c>
      <c r="E213" s="92">
        <v>-350769</v>
      </c>
      <c r="F213" s="90">
        <v>-2.1923062500000001</v>
      </c>
    </row>
    <row r="214" spans="2:8" ht="14.25" x14ac:dyDescent="0.2">
      <c r="B214" s="87" t="s">
        <v>400</v>
      </c>
      <c r="C214" s="91">
        <v>7071500</v>
      </c>
      <c r="D214" s="91">
        <v>7082300</v>
      </c>
      <c r="E214" s="92">
        <v>-10800</v>
      </c>
      <c r="F214" s="90">
        <v>-1.5272573004313087E-3</v>
      </c>
    </row>
    <row r="215" spans="2:8" ht="14.25" x14ac:dyDescent="0.2">
      <c r="B215" s="87" t="s">
        <v>401</v>
      </c>
      <c r="C215" s="91">
        <v>7071000</v>
      </c>
      <c r="D215" s="91">
        <v>7082300</v>
      </c>
      <c r="E215" s="92">
        <v>-11300</v>
      </c>
      <c r="F215" s="90">
        <v>-1.5980766511101683E-3</v>
      </c>
    </row>
    <row r="216" spans="2:8" ht="14.25" x14ac:dyDescent="0.2">
      <c r="B216" s="87" t="s">
        <v>402</v>
      </c>
      <c r="C216" s="91">
        <v>71987131</v>
      </c>
      <c r="D216" s="91">
        <v>21803228</v>
      </c>
      <c r="E216" s="92">
        <v>50183903</v>
      </c>
      <c r="F216" s="90">
        <v>0.69712325387714091</v>
      </c>
    </row>
    <row r="217" spans="2:8" ht="14.25" x14ac:dyDescent="0.2">
      <c r="B217" s="87" t="s">
        <v>403</v>
      </c>
      <c r="C217" s="91">
        <v>1179002</v>
      </c>
      <c r="D217" s="91">
        <v>938958</v>
      </c>
      <c r="E217" s="92">
        <v>240044</v>
      </c>
      <c r="F217" s="90">
        <v>0.20359931535315462</v>
      </c>
    </row>
    <row r="218" spans="2:8" ht="14.25" x14ac:dyDescent="0.2">
      <c r="B218" s="87" t="s">
        <v>404</v>
      </c>
      <c r="C218" s="91">
        <v>70808129</v>
      </c>
      <c r="D218" s="91">
        <v>20864270</v>
      </c>
      <c r="E218" s="92">
        <v>49943859</v>
      </c>
      <c r="F218" s="90">
        <v>0.7053407526133052</v>
      </c>
    </row>
    <row r="219" spans="2:8" s="86" customFormat="1" ht="14.25" x14ac:dyDescent="0.2">
      <c r="B219" s="93" t="s">
        <v>405</v>
      </c>
      <c r="C219" s="88">
        <v>13220248825.610001</v>
      </c>
      <c r="D219" s="88">
        <v>12079106863.130001</v>
      </c>
      <c r="E219" s="89">
        <v>1141141962.4799995</v>
      </c>
      <c r="F219" s="95">
        <v>8.6317737096551633E-2</v>
      </c>
      <c r="H219" s="84"/>
    </row>
    <row r="220" spans="2:8" s="86" customFormat="1" ht="14.25" x14ac:dyDescent="0.2">
      <c r="B220" s="93" t="s">
        <v>406</v>
      </c>
      <c r="C220" s="88">
        <v>2130816845</v>
      </c>
      <c r="D220" s="88">
        <v>1812203470.3</v>
      </c>
      <c r="E220" s="89">
        <v>318613374.70000005</v>
      </c>
      <c r="F220" s="95">
        <v>0.14952640131770689</v>
      </c>
      <c r="H220" s="84"/>
    </row>
    <row r="221" spans="2:8" ht="14.25" x14ac:dyDescent="0.2">
      <c r="B221" s="87" t="s">
        <v>407</v>
      </c>
      <c r="C221" s="91">
        <v>475419959</v>
      </c>
      <c r="D221" s="91">
        <v>515305190</v>
      </c>
      <c r="E221" s="92">
        <v>-39885231</v>
      </c>
      <c r="F221" s="90">
        <v>-8.3894734002953372E-2</v>
      </c>
    </row>
    <row r="222" spans="2:8" ht="14.25" x14ac:dyDescent="0.2">
      <c r="B222" s="87" t="s">
        <v>408</v>
      </c>
      <c r="C222" s="91">
        <v>453422967</v>
      </c>
      <c r="D222" s="91">
        <v>488159653</v>
      </c>
      <c r="E222" s="92">
        <v>-34736686</v>
      </c>
      <c r="F222" s="90">
        <v>-7.6609895237177081E-2</v>
      </c>
    </row>
    <row r="223" spans="2:8" ht="14.25" x14ac:dyDescent="0.2">
      <c r="B223" s="87" t="s">
        <v>409</v>
      </c>
      <c r="C223" s="91">
        <v>453422967</v>
      </c>
      <c r="D223" s="91">
        <v>488159653</v>
      </c>
      <c r="E223" s="92">
        <v>-34736686</v>
      </c>
      <c r="F223" s="90">
        <v>-7.6609895237177081E-2</v>
      </c>
    </row>
    <row r="224" spans="2:8" ht="14.25" x14ac:dyDescent="0.2">
      <c r="B224" s="87" t="s">
        <v>410</v>
      </c>
      <c r="C224" s="91">
        <v>17252392</v>
      </c>
      <c r="D224" s="91">
        <v>21442004</v>
      </c>
      <c r="E224" s="92">
        <v>-4189612</v>
      </c>
      <c r="F224" s="90">
        <v>-0.24284238382712381</v>
      </c>
    </row>
    <row r="225" spans="2:6" ht="14.25" x14ac:dyDescent="0.2">
      <c r="B225" s="87" t="s">
        <v>411</v>
      </c>
      <c r="C225" s="91">
        <v>2447600</v>
      </c>
      <c r="D225" s="91">
        <v>2372399</v>
      </c>
      <c r="E225" s="92">
        <v>75201</v>
      </c>
      <c r="F225" s="90">
        <v>3.0724383069128943E-2</v>
      </c>
    </row>
    <row r="226" spans="2:6" ht="14.25" x14ac:dyDescent="0.2">
      <c r="B226" s="87" t="s">
        <v>412</v>
      </c>
      <c r="C226" s="91">
        <v>14804792</v>
      </c>
      <c r="D226" s="91">
        <v>19069605</v>
      </c>
      <c r="E226" s="92">
        <v>-4264813</v>
      </c>
      <c r="F226" s="90">
        <v>-0.28806976822099223</v>
      </c>
    </row>
    <row r="227" spans="2:6" ht="14.25" x14ac:dyDescent="0.2">
      <c r="B227" s="87" t="s">
        <v>413</v>
      </c>
      <c r="C227" s="91">
        <v>4744600</v>
      </c>
      <c r="D227" s="91">
        <v>5703533</v>
      </c>
      <c r="E227" s="92">
        <v>-958933</v>
      </c>
      <c r="F227" s="90">
        <v>-0.20211039919065885</v>
      </c>
    </row>
    <row r="228" spans="2:6" ht="14.25" x14ac:dyDescent="0.2">
      <c r="B228" s="87" t="s">
        <v>414</v>
      </c>
      <c r="C228" s="91">
        <v>16054031</v>
      </c>
      <c r="D228" s="91">
        <v>25923392</v>
      </c>
      <c r="E228" s="92">
        <v>-9869361</v>
      </c>
      <c r="F228" s="90">
        <v>-0.6147590595782455</v>
      </c>
    </row>
    <row r="229" spans="2:6" ht="14.25" x14ac:dyDescent="0.2">
      <c r="B229" s="87" t="s">
        <v>415</v>
      </c>
      <c r="C229" s="91">
        <v>16054031</v>
      </c>
      <c r="D229" s="91">
        <v>25923392</v>
      </c>
      <c r="E229" s="92">
        <v>-9869361</v>
      </c>
      <c r="F229" s="90">
        <v>-0.6147590595782455</v>
      </c>
    </row>
    <row r="230" spans="2:6" ht="14.25" x14ac:dyDescent="0.2">
      <c r="B230" s="87" t="s">
        <v>416</v>
      </c>
      <c r="C230" s="91">
        <v>118754128</v>
      </c>
      <c r="D230" s="91">
        <v>109241145</v>
      </c>
      <c r="E230" s="92">
        <v>9512983</v>
      </c>
      <c r="F230" s="90">
        <v>8.010654585413654E-2</v>
      </c>
    </row>
    <row r="231" spans="2:6" ht="14.25" x14ac:dyDescent="0.2">
      <c r="B231" s="87" t="s">
        <v>417</v>
      </c>
      <c r="C231" s="91">
        <v>22595700</v>
      </c>
      <c r="D231" s="91">
        <v>23167100</v>
      </c>
      <c r="E231" s="92">
        <v>-571400</v>
      </c>
      <c r="F231" s="90">
        <v>-2.5287997273817586E-2</v>
      </c>
    </row>
    <row r="232" spans="2:6" ht="14.25" x14ac:dyDescent="0.2">
      <c r="B232" s="87" t="s">
        <v>418</v>
      </c>
      <c r="C232" s="91">
        <v>14814187</v>
      </c>
      <c r="D232" s="91">
        <v>11751986</v>
      </c>
      <c r="E232" s="92">
        <v>3062201</v>
      </c>
      <c r="F232" s="90">
        <v>0.2067073272397601</v>
      </c>
    </row>
    <row r="233" spans="2:6" ht="14.25" x14ac:dyDescent="0.2">
      <c r="B233" s="87" t="s">
        <v>419</v>
      </c>
      <c r="C233" s="91">
        <v>10000000</v>
      </c>
      <c r="D233" s="91">
        <v>0</v>
      </c>
      <c r="E233" s="92">
        <v>10000000</v>
      </c>
      <c r="F233" s="90">
        <v>1</v>
      </c>
    </row>
    <row r="234" spans="2:6" ht="14.25" x14ac:dyDescent="0.2">
      <c r="B234" s="87" t="s">
        <v>420</v>
      </c>
      <c r="C234" s="91">
        <v>2854990</v>
      </c>
      <c r="D234" s="91">
        <v>3013800</v>
      </c>
      <c r="E234" s="92">
        <v>-158810</v>
      </c>
      <c r="F234" s="90">
        <v>-5.5625413749260069E-2</v>
      </c>
    </row>
    <row r="235" spans="2:6" ht="14.25" x14ac:dyDescent="0.2">
      <c r="B235" s="87" t="s">
        <v>421</v>
      </c>
      <c r="C235" s="91">
        <v>50473769</v>
      </c>
      <c r="D235" s="91">
        <v>54462678</v>
      </c>
      <c r="E235" s="92">
        <v>-3988909</v>
      </c>
      <c r="F235" s="90">
        <v>-7.9029346906905246E-2</v>
      </c>
    </row>
    <row r="236" spans="2:6" ht="14.25" x14ac:dyDescent="0.2">
      <c r="B236" s="87" t="s">
        <v>422</v>
      </c>
      <c r="C236" s="91">
        <v>18015482</v>
      </c>
      <c r="D236" s="91">
        <v>16845581</v>
      </c>
      <c r="E236" s="92">
        <v>1169901</v>
      </c>
      <c r="F236" s="90">
        <v>6.4938645549422441E-2</v>
      </c>
    </row>
    <row r="237" spans="2:6" ht="14.25" x14ac:dyDescent="0.2">
      <c r="B237" s="87" t="s">
        <v>423</v>
      </c>
      <c r="C237" s="91">
        <v>8712800</v>
      </c>
      <c r="D237" s="91">
        <v>6796300</v>
      </c>
      <c r="E237" s="92">
        <v>1916500</v>
      </c>
      <c r="F237" s="90">
        <v>0.21996373152143972</v>
      </c>
    </row>
    <row r="238" spans="2:6" ht="14.25" x14ac:dyDescent="0.2">
      <c r="B238" s="87" t="s">
        <v>424</v>
      </c>
      <c r="C238" s="91">
        <v>5227800</v>
      </c>
      <c r="D238" s="91">
        <v>4077800</v>
      </c>
      <c r="E238" s="92">
        <v>1150000</v>
      </c>
      <c r="F238" s="90">
        <v>0.21997781093385363</v>
      </c>
    </row>
    <row r="239" spans="2:6" ht="14.25" x14ac:dyDescent="0.2">
      <c r="B239" s="87" t="s">
        <v>425</v>
      </c>
      <c r="C239" s="91">
        <v>3485000</v>
      </c>
      <c r="D239" s="91">
        <v>2718500</v>
      </c>
      <c r="E239" s="92">
        <v>766500</v>
      </c>
      <c r="F239" s="90">
        <v>0.21994261119081779</v>
      </c>
    </row>
    <row r="240" spans="2:6" ht="14.25" x14ac:dyDescent="0.2">
      <c r="B240" s="87" t="s">
        <v>426</v>
      </c>
      <c r="C240" s="91">
        <v>456834581</v>
      </c>
      <c r="D240" s="91">
        <v>408799560</v>
      </c>
      <c r="E240" s="92">
        <v>48035021</v>
      </c>
      <c r="F240" s="90">
        <v>0.10514751509146371</v>
      </c>
    </row>
    <row r="241" spans="2:8" ht="14.25" x14ac:dyDescent="0.2">
      <c r="B241" s="87" t="s">
        <v>427</v>
      </c>
      <c r="C241" s="91">
        <v>56012318</v>
      </c>
      <c r="D241" s="91">
        <v>43314450</v>
      </c>
      <c r="E241" s="92">
        <v>12697868</v>
      </c>
      <c r="F241" s="90">
        <v>0.2266977774424547</v>
      </c>
    </row>
    <row r="242" spans="2:8" ht="14.25" x14ac:dyDescent="0.2">
      <c r="B242" s="87" t="s">
        <v>428</v>
      </c>
      <c r="C242" s="91">
        <v>123994281</v>
      </c>
      <c r="D242" s="91">
        <v>72897546</v>
      </c>
      <c r="E242" s="92">
        <v>51096735</v>
      </c>
      <c r="F242" s="90">
        <v>0.41208944951259485</v>
      </c>
    </row>
    <row r="243" spans="2:8" ht="14.25" x14ac:dyDescent="0.2">
      <c r="B243" s="87" t="s">
        <v>429</v>
      </c>
      <c r="C243" s="91">
        <v>5535225</v>
      </c>
      <c r="D243" s="91">
        <v>4683811</v>
      </c>
      <c r="E243" s="92">
        <v>851414</v>
      </c>
      <c r="F243" s="90">
        <v>0.15381741482956882</v>
      </c>
    </row>
    <row r="244" spans="2:8" ht="14.25" x14ac:dyDescent="0.2">
      <c r="B244" s="87" t="s">
        <v>430</v>
      </c>
      <c r="C244" s="91">
        <v>52218692</v>
      </c>
      <c r="D244" s="91">
        <v>63570467</v>
      </c>
      <c r="E244" s="92">
        <v>-11351775</v>
      </c>
      <c r="F244" s="90">
        <v>-0.21738911039747988</v>
      </c>
    </row>
    <row r="245" spans="2:8" ht="14.25" x14ac:dyDescent="0.2">
      <c r="B245" s="87" t="s">
        <v>431</v>
      </c>
      <c r="C245" s="91">
        <v>52916864</v>
      </c>
      <c r="D245" s="91">
        <v>58206189</v>
      </c>
      <c r="E245" s="92">
        <v>-5289325</v>
      </c>
      <c r="F245" s="90">
        <v>-9.995537528452178E-2</v>
      </c>
    </row>
    <row r="246" spans="2:8" ht="14.25" x14ac:dyDescent="0.2">
      <c r="B246" s="87" t="s">
        <v>432</v>
      </c>
      <c r="C246" s="91">
        <v>74849466</v>
      </c>
      <c r="D246" s="91">
        <v>87005163</v>
      </c>
      <c r="E246" s="92">
        <v>-12155697</v>
      </c>
      <c r="F246" s="90">
        <v>-0.16240192014195531</v>
      </c>
    </row>
    <row r="247" spans="2:8" ht="14.25" x14ac:dyDescent="0.2">
      <c r="B247" s="87" t="s">
        <v>433</v>
      </c>
      <c r="C247" s="91">
        <v>91307735</v>
      </c>
      <c r="D247" s="91">
        <v>79121934</v>
      </c>
      <c r="E247" s="92">
        <v>12185801</v>
      </c>
      <c r="F247" s="90">
        <v>0.13345858376620556</v>
      </c>
    </row>
    <row r="248" spans="2:8" ht="14.25" x14ac:dyDescent="0.2">
      <c r="B248" s="87" t="s">
        <v>434</v>
      </c>
      <c r="C248" s="91">
        <v>75039635</v>
      </c>
      <c r="D248" s="91">
        <v>79121934</v>
      </c>
      <c r="E248" s="92">
        <v>-4082299</v>
      </c>
      <c r="F248" s="90">
        <v>-5.4401903740603219E-2</v>
      </c>
    </row>
    <row r="249" spans="2:8" ht="14.25" x14ac:dyDescent="0.2">
      <c r="B249" s="87" t="s">
        <v>435</v>
      </c>
      <c r="C249" s="91">
        <v>16268100</v>
      </c>
      <c r="D249" s="91">
        <v>0</v>
      </c>
      <c r="E249" s="92">
        <v>16268100</v>
      </c>
      <c r="F249" s="90">
        <v>1</v>
      </c>
    </row>
    <row r="250" spans="2:8" ht="14.25" x14ac:dyDescent="0.2">
      <c r="B250" s="87" t="s">
        <v>436</v>
      </c>
      <c r="C250" s="91">
        <v>423926759</v>
      </c>
      <c r="D250" s="91">
        <v>347458876</v>
      </c>
      <c r="E250" s="92">
        <v>76467883</v>
      </c>
      <c r="F250" s="90">
        <v>0.18037993916774667</v>
      </c>
    </row>
    <row r="251" spans="2:8" ht="14.25" x14ac:dyDescent="0.2">
      <c r="B251" s="87" t="s">
        <v>437</v>
      </c>
      <c r="C251" s="91">
        <v>412259259</v>
      </c>
      <c r="D251" s="91">
        <v>344037087</v>
      </c>
      <c r="E251" s="92">
        <v>68222172</v>
      </c>
      <c r="F251" s="90">
        <v>0.16548366230872211</v>
      </c>
    </row>
    <row r="252" spans="2:8" ht="14.25" x14ac:dyDescent="0.2">
      <c r="B252" s="87" t="s">
        <v>438</v>
      </c>
      <c r="C252" s="91">
        <v>5550000</v>
      </c>
      <c r="D252" s="91">
        <v>29750000</v>
      </c>
      <c r="E252" s="92">
        <v>-24200000</v>
      </c>
      <c r="F252" s="90">
        <v>-4.3603603603603602</v>
      </c>
      <c r="H252" s="69">
        <f>+C251</f>
        <v>412259259</v>
      </c>
    </row>
    <row r="253" spans="2:8" ht="14.25" x14ac:dyDescent="0.2">
      <c r="B253" s="87" t="s">
        <v>439</v>
      </c>
      <c r="C253" s="91">
        <v>48554231</v>
      </c>
      <c r="D253" s="91">
        <v>45420020</v>
      </c>
      <c r="E253" s="92">
        <v>3134211</v>
      </c>
      <c r="F253" s="90">
        <v>6.4550728854093062E-2</v>
      </c>
      <c r="H253" s="69">
        <f>+[1]Hoja1!$O$21</f>
        <v>379155037</v>
      </c>
    </row>
    <row r="254" spans="2:8" ht="14.25" x14ac:dyDescent="0.2">
      <c r="B254" s="87" t="s">
        <v>440</v>
      </c>
      <c r="C254" s="91">
        <v>358155028</v>
      </c>
      <c r="D254" s="91">
        <v>268867067</v>
      </c>
      <c r="E254" s="92">
        <v>89287961</v>
      </c>
      <c r="F254" s="90">
        <v>0.24929975574711183</v>
      </c>
      <c r="H254" s="69">
        <f>+H252-H253</f>
        <v>33104222</v>
      </c>
    </row>
    <row r="255" spans="2:8" ht="14.25" x14ac:dyDescent="0.2">
      <c r="B255" s="87" t="s">
        <v>441</v>
      </c>
      <c r="C255" s="91">
        <v>11667500</v>
      </c>
      <c r="D255" s="91">
        <v>3421789</v>
      </c>
      <c r="E255" s="92">
        <v>8245711</v>
      </c>
      <c r="F255" s="90">
        <v>0.70672474823226916</v>
      </c>
    </row>
    <row r="256" spans="2:8" ht="14.25" x14ac:dyDescent="0.2">
      <c r="B256" s="87" t="s">
        <v>442</v>
      </c>
      <c r="C256" s="91">
        <v>532391619</v>
      </c>
      <c r="D256" s="91">
        <v>340644381</v>
      </c>
      <c r="E256" s="92">
        <v>191747238</v>
      </c>
      <c r="F256" s="90">
        <v>0.36016201449632512</v>
      </c>
    </row>
    <row r="257" spans="2:6" ht="14.25" x14ac:dyDescent="0.2">
      <c r="B257" s="87" t="s">
        <v>443</v>
      </c>
      <c r="C257" s="91">
        <v>1863121</v>
      </c>
      <c r="D257" s="91">
        <v>0</v>
      </c>
      <c r="E257" s="92">
        <v>1863121</v>
      </c>
      <c r="F257" s="90">
        <v>1</v>
      </c>
    </row>
    <row r="258" spans="2:6" ht="14.25" x14ac:dyDescent="0.2">
      <c r="B258" s="87" t="s">
        <v>444</v>
      </c>
      <c r="C258" s="91">
        <v>20774794</v>
      </c>
      <c r="D258" s="114">
        <v>16291334</v>
      </c>
      <c r="E258" s="92">
        <v>4483460</v>
      </c>
      <c r="F258" s="90">
        <v>0.21581248892287452</v>
      </c>
    </row>
    <row r="259" spans="2:6" ht="14.25" x14ac:dyDescent="0.2">
      <c r="B259" s="87" t="s">
        <v>445</v>
      </c>
      <c r="C259" s="91">
        <v>9490878</v>
      </c>
      <c r="D259" s="91">
        <v>7340050</v>
      </c>
      <c r="E259" s="92">
        <v>2150828</v>
      </c>
      <c r="F259" s="90">
        <v>0.2266205508067852</v>
      </c>
    </row>
    <row r="260" spans="2:6" ht="14.25" x14ac:dyDescent="0.2">
      <c r="B260" s="87" t="s">
        <v>446</v>
      </c>
      <c r="C260" s="91">
        <v>5363460</v>
      </c>
      <c r="D260" s="91">
        <v>3377903</v>
      </c>
      <c r="E260" s="92">
        <v>1985557</v>
      </c>
      <c r="F260" s="90">
        <v>0.37020076592348966</v>
      </c>
    </row>
    <row r="261" spans="2:6" ht="14.25" x14ac:dyDescent="0.2">
      <c r="B261" s="87" t="s">
        <v>447</v>
      </c>
      <c r="C261" s="91">
        <v>5920456</v>
      </c>
      <c r="D261" s="91">
        <v>5573381</v>
      </c>
      <c r="E261" s="92">
        <v>347075</v>
      </c>
      <c r="F261" s="90">
        <v>5.862301822697441E-2</v>
      </c>
    </row>
    <row r="262" spans="2:6" ht="14.25" x14ac:dyDescent="0.2">
      <c r="B262" s="87" t="s">
        <v>448</v>
      </c>
      <c r="C262" s="91">
        <v>2928064</v>
      </c>
      <c r="D262" s="91">
        <v>11816802</v>
      </c>
      <c r="E262" s="92">
        <v>-8888738</v>
      </c>
      <c r="F262" s="90">
        <v>-3.0357048206596575</v>
      </c>
    </row>
    <row r="263" spans="2:6" ht="14.25" x14ac:dyDescent="0.2">
      <c r="B263" s="87" t="s">
        <v>449</v>
      </c>
      <c r="C263" s="91">
        <v>2319536</v>
      </c>
      <c r="D263" s="91">
        <v>11609683</v>
      </c>
      <c r="E263" s="92">
        <v>-9290147</v>
      </c>
      <c r="F263" s="90">
        <v>-4.0051747418449208</v>
      </c>
    </row>
    <row r="264" spans="2:6" ht="14.25" x14ac:dyDescent="0.2">
      <c r="B264" s="87" t="s">
        <v>450</v>
      </c>
      <c r="C264" s="91">
        <v>608528</v>
      </c>
      <c r="D264" s="91">
        <v>207119</v>
      </c>
      <c r="E264" s="92">
        <v>401409</v>
      </c>
      <c r="F264" s="90">
        <v>0.65963932637446432</v>
      </c>
    </row>
    <row r="265" spans="2:6" ht="14.25" x14ac:dyDescent="0.2">
      <c r="B265" s="87" t="s">
        <v>451</v>
      </c>
      <c r="C265" s="91">
        <v>65928797</v>
      </c>
      <c r="D265" s="91">
        <v>53454528</v>
      </c>
      <c r="E265" s="92">
        <v>12474269</v>
      </c>
      <c r="F265" s="90">
        <v>0.18920819987053608</v>
      </c>
    </row>
    <row r="266" spans="2:6" ht="14.25" x14ac:dyDescent="0.2">
      <c r="B266" s="87" t="s">
        <v>452</v>
      </c>
      <c r="C266" s="91">
        <v>53992400</v>
      </c>
      <c r="D266" s="91">
        <v>41695770</v>
      </c>
      <c r="E266" s="92">
        <v>12296630</v>
      </c>
      <c r="F266" s="90">
        <v>0.22774742371148532</v>
      </c>
    </row>
    <row r="267" spans="2:6" ht="14.25" x14ac:dyDescent="0.2">
      <c r="B267" s="87" t="s">
        <v>453</v>
      </c>
      <c r="C267" s="91">
        <v>1234677</v>
      </c>
      <c r="D267" s="91">
        <v>1243409</v>
      </c>
      <c r="E267" s="92">
        <v>-8732</v>
      </c>
      <c r="F267" s="90">
        <v>-7.072295021288969E-3</v>
      </c>
    </row>
    <row r="268" spans="2:6" ht="14.25" x14ac:dyDescent="0.2">
      <c r="B268" s="87" t="s">
        <v>454</v>
      </c>
      <c r="C268" s="91">
        <v>842390</v>
      </c>
      <c r="D268" s="91">
        <v>799270</v>
      </c>
      <c r="E268" s="92">
        <v>43120</v>
      </c>
      <c r="F268" s="90">
        <v>5.1187692161587861E-2</v>
      </c>
    </row>
    <row r="269" spans="2:6" ht="14.25" x14ac:dyDescent="0.2">
      <c r="B269" s="87" t="s">
        <v>455</v>
      </c>
      <c r="C269" s="91">
        <v>4744691</v>
      </c>
      <c r="D269" s="91">
        <v>5114170</v>
      </c>
      <c r="E269" s="92">
        <v>-369479</v>
      </c>
      <c r="F269" s="90">
        <v>-7.7872089035935108E-2</v>
      </c>
    </row>
    <row r="270" spans="2:6" ht="14.25" x14ac:dyDescent="0.2">
      <c r="B270" s="87" t="s">
        <v>456</v>
      </c>
      <c r="C270" s="91">
        <v>5114639</v>
      </c>
      <c r="D270" s="91">
        <v>4601909</v>
      </c>
      <c r="E270" s="92">
        <v>512730</v>
      </c>
      <c r="F270" s="90">
        <v>0.10024754435259263</v>
      </c>
    </row>
    <row r="271" spans="2:6" ht="14.25" x14ac:dyDescent="0.2">
      <c r="B271" s="87" t="s">
        <v>457</v>
      </c>
      <c r="C271" s="91">
        <v>310000</v>
      </c>
      <c r="D271" s="91">
        <v>0</v>
      </c>
      <c r="E271" s="92">
        <v>310000</v>
      </c>
      <c r="F271" s="90">
        <v>1</v>
      </c>
    </row>
    <row r="272" spans="2:6" ht="14.25" x14ac:dyDescent="0.2">
      <c r="B272" s="87" t="s">
        <v>458</v>
      </c>
      <c r="C272" s="91">
        <v>310000</v>
      </c>
      <c r="D272" s="91">
        <v>0</v>
      </c>
      <c r="E272" s="92">
        <v>310000</v>
      </c>
      <c r="F272" s="90">
        <v>1</v>
      </c>
    </row>
    <row r="273" spans="2:6" ht="14.25" x14ac:dyDescent="0.2">
      <c r="B273" s="87" t="s">
        <v>459</v>
      </c>
      <c r="C273" s="91">
        <v>22699396</v>
      </c>
      <c r="D273" s="91">
        <v>7334521</v>
      </c>
      <c r="E273" s="92">
        <v>15364875</v>
      </c>
      <c r="F273" s="90">
        <v>0.67688475058983943</v>
      </c>
    </row>
    <row r="274" spans="2:6" ht="14.25" x14ac:dyDescent="0.2">
      <c r="B274" s="87" t="s">
        <v>460</v>
      </c>
      <c r="C274" s="91">
        <v>273658445</v>
      </c>
      <c r="D274" s="91">
        <v>109118791</v>
      </c>
      <c r="E274" s="92">
        <v>164539654</v>
      </c>
      <c r="F274" s="90">
        <v>0.60125918642854237</v>
      </c>
    </row>
    <row r="275" spans="2:6" ht="14.25" x14ac:dyDescent="0.2">
      <c r="B275" s="87" t="s">
        <v>461</v>
      </c>
      <c r="C275" s="91">
        <v>273658445</v>
      </c>
      <c r="D275" s="91">
        <v>101178791</v>
      </c>
      <c r="E275" s="92">
        <v>172479654</v>
      </c>
      <c r="F275" s="90">
        <v>0.63027345638830912</v>
      </c>
    </row>
    <row r="276" spans="2:6" ht="14.25" x14ac:dyDescent="0.2">
      <c r="B276" s="87" t="s">
        <v>462</v>
      </c>
      <c r="C276" s="91">
        <v>0</v>
      </c>
      <c r="D276" s="91">
        <v>7940000</v>
      </c>
      <c r="E276" s="92">
        <v>-7940000</v>
      </c>
      <c r="F276" s="90">
        <v>0</v>
      </c>
    </row>
    <row r="277" spans="2:6" ht="14.25" x14ac:dyDescent="0.2">
      <c r="B277" s="87" t="s">
        <v>463</v>
      </c>
      <c r="C277" s="91">
        <v>64257620</v>
      </c>
      <c r="D277" s="91">
        <v>49289800</v>
      </c>
      <c r="E277" s="92">
        <v>14967820</v>
      </c>
      <c r="F277" s="90">
        <v>0.23293455313159747</v>
      </c>
    </row>
    <row r="278" spans="2:6" ht="14.25" x14ac:dyDescent="0.2">
      <c r="B278" s="87" t="s">
        <v>464</v>
      </c>
      <c r="C278" s="91">
        <v>1073100</v>
      </c>
      <c r="D278" s="91">
        <v>1200000</v>
      </c>
      <c r="E278" s="92">
        <v>-126900</v>
      </c>
      <c r="F278" s="90">
        <v>-0.11825552138663685</v>
      </c>
    </row>
    <row r="279" spans="2:6" ht="14.25" x14ac:dyDescent="0.2">
      <c r="B279" s="87" t="s">
        <v>465</v>
      </c>
      <c r="C279" s="91">
        <v>1736300</v>
      </c>
      <c r="D279" s="91">
        <v>1068200</v>
      </c>
      <c r="E279" s="92">
        <v>668100</v>
      </c>
      <c r="F279" s="90">
        <v>0.3847837355295744</v>
      </c>
    </row>
    <row r="280" spans="2:6" ht="14.25" x14ac:dyDescent="0.2">
      <c r="B280" s="87" t="s">
        <v>466</v>
      </c>
      <c r="C280" s="91">
        <v>16515546</v>
      </c>
      <c r="D280" s="91">
        <v>16337955</v>
      </c>
      <c r="E280" s="92">
        <v>177591</v>
      </c>
      <c r="F280" s="90">
        <v>1.075295966600196E-2</v>
      </c>
    </row>
    <row r="281" spans="2:6" ht="14.25" x14ac:dyDescent="0.2">
      <c r="B281" s="87" t="s">
        <v>467</v>
      </c>
      <c r="C281" s="91">
        <v>12084560</v>
      </c>
      <c r="D281" s="91">
        <v>11906969</v>
      </c>
      <c r="E281" s="92">
        <v>177591</v>
      </c>
      <c r="F281" s="90">
        <v>1.4695694340546945E-2</v>
      </c>
    </row>
    <row r="282" spans="2:6" ht="14.25" x14ac:dyDescent="0.2">
      <c r="B282" s="87" t="s">
        <v>468</v>
      </c>
      <c r="C282" s="91">
        <v>4430986</v>
      </c>
      <c r="D282" s="91">
        <v>4430986</v>
      </c>
      <c r="E282" s="92">
        <v>0</v>
      </c>
      <c r="F282" s="90">
        <v>0</v>
      </c>
    </row>
    <row r="283" spans="2:6" ht="14.25" x14ac:dyDescent="0.2">
      <c r="B283" s="87" t="s">
        <v>469</v>
      </c>
      <c r="C283" s="91">
        <v>335004</v>
      </c>
      <c r="D283" s="91">
        <v>375049</v>
      </c>
      <c r="E283" s="92">
        <v>-40045</v>
      </c>
      <c r="F283" s="90">
        <v>-0.11953588613867297</v>
      </c>
    </row>
    <row r="284" spans="2:6" ht="14.25" x14ac:dyDescent="0.2">
      <c r="B284" s="87" t="s">
        <v>470</v>
      </c>
      <c r="C284" s="91">
        <v>30381000</v>
      </c>
      <c r="D284" s="91">
        <v>27487535</v>
      </c>
      <c r="E284" s="92">
        <v>2893465</v>
      </c>
      <c r="F284" s="90">
        <v>9.5239294295776961E-2</v>
      </c>
    </row>
    <row r="285" spans="2:6" ht="14.25" x14ac:dyDescent="0.2">
      <c r="B285" s="87" t="s">
        <v>471</v>
      </c>
      <c r="C285" s="91">
        <v>24004000</v>
      </c>
      <c r="D285" s="91">
        <v>21175385</v>
      </c>
      <c r="E285" s="92">
        <v>2828615</v>
      </c>
      <c r="F285" s="90">
        <v>0.11783931844692551</v>
      </c>
    </row>
    <row r="286" spans="2:6" ht="14.25" x14ac:dyDescent="0.2">
      <c r="B286" s="87" t="s">
        <v>472</v>
      </c>
      <c r="C286" s="91">
        <v>6377000</v>
      </c>
      <c r="D286" s="91">
        <v>6312150</v>
      </c>
      <c r="E286" s="92">
        <v>64850</v>
      </c>
      <c r="F286" s="90">
        <v>1.0169358632585855E-2</v>
      </c>
    </row>
    <row r="287" spans="2:6" ht="14.25" x14ac:dyDescent="0.2">
      <c r="B287" s="87" t="s">
        <v>473</v>
      </c>
      <c r="C287" s="91">
        <v>482600</v>
      </c>
      <c r="D287" s="91">
        <v>10432426</v>
      </c>
      <c r="E287" s="92">
        <v>-9949826</v>
      </c>
      <c r="F287" s="90">
        <v>-20.617128056361377</v>
      </c>
    </row>
    <row r="288" spans="2:6" ht="14.25" x14ac:dyDescent="0.2">
      <c r="B288" s="87" t="s">
        <v>474</v>
      </c>
      <c r="C288" s="91">
        <v>29447832</v>
      </c>
      <c r="D288" s="91">
        <v>36437440</v>
      </c>
      <c r="E288" s="92">
        <v>-6989608</v>
      </c>
      <c r="F288" s="90">
        <v>-0.23735560566903532</v>
      </c>
    </row>
    <row r="289" spans="2:8" ht="14.25" x14ac:dyDescent="0.2">
      <c r="B289" s="87" t="s">
        <v>475</v>
      </c>
      <c r="C289" s="91">
        <v>7297493</v>
      </c>
      <c r="D289" s="91">
        <v>5072019</v>
      </c>
      <c r="E289" s="92">
        <v>2225474</v>
      </c>
      <c r="F289" s="90">
        <v>0.3049641842753395</v>
      </c>
    </row>
    <row r="290" spans="2:8" ht="14.25" x14ac:dyDescent="0.2">
      <c r="B290" s="87" t="s">
        <v>476</v>
      </c>
      <c r="C290" s="91">
        <v>127600</v>
      </c>
      <c r="D290" s="91">
        <v>216200</v>
      </c>
      <c r="E290" s="92">
        <v>-88600</v>
      </c>
      <c r="F290" s="90">
        <v>-0.69435736677115989</v>
      </c>
    </row>
    <row r="291" spans="2:8" ht="14.25" x14ac:dyDescent="0.2">
      <c r="B291" s="87" t="s">
        <v>477</v>
      </c>
      <c r="C291" s="91">
        <v>2200000</v>
      </c>
      <c r="D291" s="91">
        <v>10500000</v>
      </c>
      <c r="E291" s="92">
        <v>-8300000</v>
      </c>
      <c r="F291" s="90">
        <v>-3.7727272727272729</v>
      </c>
    </row>
    <row r="292" spans="2:8" ht="14.25" x14ac:dyDescent="0.2">
      <c r="B292" s="87" t="s">
        <v>478</v>
      </c>
      <c r="C292" s="91">
        <v>19822254</v>
      </c>
      <c r="D292" s="91">
        <v>20648121</v>
      </c>
      <c r="E292" s="92">
        <v>-825867</v>
      </c>
      <c r="F292" s="90">
        <v>-4.1663627153602209E-2</v>
      </c>
    </row>
    <row r="293" spans="2:8" ht="14.25" x14ac:dyDescent="0.2">
      <c r="B293" s="87" t="s">
        <v>479</v>
      </c>
      <c r="C293" s="91">
        <v>485</v>
      </c>
      <c r="D293" s="91">
        <v>1100</v>
      </c>
      <c r="E293" s="92">
        <v>-615</v>
      </c>
      <c r="F293" s="90">
        <v>-1.268041237113402</v>
      </c>
    </row>
    <row r="294" spans="2:8" ht="14.25" x14ac:dyDescent="0.2">
      <c r="B294" s="87" t="s">
        <v>480</v>
      </c>
      <c r="C294" s="91">
        <v>98722968</v>
      </c>
      <c r="D294" s="91">
        <v>58034626.299999997</v>
      </c>
      <c r="E294" s="92">
        <v>40688341.700000003</v>
      </c>
      <c r="F294" s="90">
        <v>0.41214666175757603</v>
      </c>
    </row>
    <row r="295" spans="2:8" ht="14.25" x14ac:dyDescent="0.2">
      <c r="B295" s="87" t="s">
        <v>481</v>
      </c>
      <c r="C295" s="91">
        <v>18422100</v>
      </c>
      <c r="D295" s="91">
        <v>17885700</v>
      </c>
      <c r="E295" s="92">
        <v>536400</v>
      </c>
      <c r="F295" s="90">
        <v>2.9117201621964923E-2</v>
      </c>
    </row>
    <row r="296" spans="2:8" ht="14.25" x14ac:dyDescent="0.2">
      <c r="B296" s="119" t="s">
        <v>482</v>
      </c>
      <c r="C296" s="91">
        <v>28485324</v>
      </c>
      <c r="D296" s="91">
        <v>23999998</v>
      </c>
      <c r="E296" s="92">
        <v>4485326</v>
      </c>
      <c r="F296" s="90">
        <v>0.15746094374773481</v>
      </c>
    </row>
    <row r="297" spans="2:8" ht="14.25" x14ac:dyDescent="0.2">
      <c r="B297" s="119" t="s">
        <v>483</v>
      </c>
      <c r="C297" s="91">
        <v>482200</v>
      </c>
      <c r="D297" s="91">
        <v>0</v>
      </c>
      <c r="E297" s="92">
        <v>482200</v>
      </c>
      <c r="F297" s="90">
        <v>1</v>
      </c>
    </row>
    <row r="298" spans="2:8" ht="14.25" x14ac:dyDescent="0.2">
      <c r="B298" s="119" t="s">
        <v>484</v>
      </c>
      <c r="C298" s="91">
        <v>10025344</v>
      </c>
      <c r="D298" s="91">
        <v>0</v>
      </c>
      <c r="E298" s="92">
        <v>10025344</v>
      </c>
      <c r="F298" s="90">
        <v>1</v>
      </c>
    </row>
    <row r="299" spans="2:8" ht="14.25" x14ac:dyDescent="0.2">
      <c r="B299" s="119" t="s">
        <v>485</v>
      </c>
      <c r="C299" s="91">
        <v>0</v>
      </c>
      <c r="D299" s="91">
        <v>1394588.3</v>
      </c>
      <c r="E299" s="92">
        <v>-1394588.3</v>
      </c>
      <c r="F299" s="90">
        <v>0</v>
      </c>
    </row>
    <row r="300" spans="2:8" ht="14.25" x14ac:dyDescent="0.2">
      <c r="B300" s="87" t="s">
        <v>486</v>
      </c>
      <c r="C300" s="91">
        <v>41308000</v>
      </c>
      <c r="D300" s="91">
        <v>0</v>
      </c>
      <c r="E300" s="92">
        <v>41308000</v>
      </c>
      <c r="F300" s="90">
        <v>1</v>
      </c>
    </row>
    <row r="301" spans="2:8" ht="14.25" x14ac:dyDescent="0.2">
      <c r="B301" s="87" t="s">
        <v>193</v>
      </c>
      <c r="C301" s="91">
        <v>41308000</v>
      </c>
      <c r="D301" s="91">
        <v>0</v>
      </c>
      <c r="E301" s="92">
        <v>41308000</v>
      </c>
      <c r="F301" s="90">
        <v>1</v>
      </c>
    </row>
    <row r="302" spans="2:8" ht="14.25" x14ac:dyDescent="0.2">
      <c r="B302" s="120" t="s">
        <v>487</v>
      </c>
      <c r="C302" s="121">
        <v>0</v>
      </c>
      <c r="D302" s="91">
        <v>14754340</v>
      </c>
      <c r="E302" s="92">
        <v>0</v>
      </c>
      <c r="F302" s="90">
        <v>0</v>
      </c>
    </row>
    <row r="303" spans="2:8" s="86" customFormat="1" ht="14.25" x14ac:dyDescent="0.2">
      <c r="B303" s="93" t="s">
        <v>488</v>
      </c>
      <c r="C303" s="88">
        <v>25829706</v>
      </c>
      <c r="D303" s="88">
        <v>842343256.79999995</v>
      </c>
      <c r="E303" s="89">
        <v>-816513550.79999995</v>
      </c>
      <c r="F303" s="95">
        <v>-31.611414810528618</v>
      </c>
      <c r="H303" s="84"/>
    </row>
    <row r="304" spans="2:8" ht="14.25" x14ac:dyDescent="0.2">
      <c r="B304" s="87" t="s">
        <v>489</v>
      </c>
      <c r="C304" s="91">
        <v>20673892</v>
      </c>
      <c r="D304" s="91">
        <v>21720000</v>
      </c>
      <c r="E304" s="92">
        <v>-1046108</v>
      </c>
      <c r="F304" s="90">
        <v>-5.0600438466061444E-2</v>
      </c>
    </row>
    <row r="305" spans="2:8" ht="14.25" x14ac:dyDescent="0.2">
      <c r="B305" s="87" t="s">
        <v>490</v>
      </c>
      <c r="C305" s="91">
        <v>12600000</v>
      </c>
      <c r="D305" s="91">
        <v>12600000</v>
      </c>
      <c r="E305" s="92">
        <v>0</v>
      </c>
      <c r="F305" s="90">
        <v>0</v>
      </c>
    </row>
    <row r="306" spans="2:8" ht="14.25" x14ac:dyDescent="0.2">
      <c r="B306" s="87" t="s">
        <v>491</v>
      </c>
      <c r="C306" s="91">
        <v>980000</v>
      </c>
      <c r="D306" s="91">
        <v>980000</v>
      </c>
      <c r="E306" s="92">
        <v>0</v>
      </c>
      <c r="F306" s="90">
        <v>0</v>
      </c>
    </row>
    <row r="307" spans="2:8" ht="14.25" x14ac:dyDescent="0.2">
      <c r="B307" s="87" t="s">
        <v>492</v>
      </c>
      <c r="C307" s="91">
        <v>3953892</v>
      </c>
      <c r="D307" s="91">
        <v>5000000</v>
      </c>
      <c r="E307" s="92">
        <v>-1046108</v>
      </c>
      <c r="F307" s="90">
        <v>-0.26457677650274719</v>
      </c>
    </row>
    <row r="308" spans="2:8" ht="14.25" x14ac:dyDescent="0.2">
      <c r="B308" s="87" t="s">
        <v>493</v>
      </c>
      <c r="C308" s="91">
        <v>3140000</v>
      </c>
      <c r="D308" s="91">
        <v>3140000</v>
      </c>
      <c r="E308" s="92">
        <v>0</v>
      </c>
      <c r="F308" s="90">
        <v>0</v>
      </c>
    </row>
    <row r="309" spans="2:8" ht="14.25" x14ac:dyDescent="0.2">
      <c r="B309" s="87" t="s">
        <v>494</v>
      </c>
      <c r="C309" s="91">
        <v>5155814</v>
      </c>
      <c r="D309" s="91">
        <v>20623256.800000001</v>
      </c>
      <c r="E309" s="92">
        <v>-15467442.800000001</v>
      </c>
      <c r="F309" s="90">
        <v>-3.0000001551646358</v>
      </c>
    </row>
    <row r="310" spans="2:8" ht="14.25" x14ac:dyDescent="0.2">
      <c r="B310" s="87" t="s">
        <v>495</v>
      </c>
      <c r="C310" s="91">
        <v>0</v>
      </c>
      <c r="D310" s="91">
        <v>0</v>
      </c>
      <c r="E310" s="92">
        <v>0</v>
      </c>
      <c r="F310" s="90">
        <v>0</v>
      </c>
    </row>
    <row r="311" spans="2:8" ht="14.25" x14ac:dyDescent="0.2">
      <c r="B311" s="87" t="s">
        <v>496</v>
      </c>
      <c r="C311" s="91">
        <v>5155814</v>
      </c>
      <c r="D311" s="91">
        <v>20623256.800000001</v>
      </c>
      <c r="E311" s="92">
        <v>-15467442.800000001</v>
      </c>
      <c r="F311" s="90">
        <v>-3.0000001551646358</v>
      </c>
    </row>
    <row r="312" spans="2:8" ht="14.25" x14ac:dyDescent="0.2">
      <c r="B312" s="87" t="s">
        <v>497</v>
      </c>
      <c r="C312" s="91">
        <v>0</v>
      </c>
      <c r="D312" s="91">
        <v>800000000</v>
      </c>
      <c r="E312" s="92">
        <v>-800000000</v>
      </c>
      <c r="F312" s="90">
        <v>0</v>
      </c>
    </row>
    <row r="313" spans="2:8" ht="14.25" x14ac:dyDescent="0.2">
      <c r="B313" s="87" t="s">
        <v>498</v>
      </c>
      <c r="C313" s="91">
        <v>0</v>
      </c>
      <c r="D313" s="91">
        <v>800000000</v>
      </c>
      <c r="E313" s="92">
        <v>-800000000</v>
      </c>
      <c r="F313" s="90">
        <v>0</v>
      </c>
    </row>
    <row r="314" spans="2:8" ht="14.25" x14ac:dyDescent="0.2">
      <c r="B314" s="87" t="s">
        <v>499</v>
      </c>
      <c r="C314" s="91">
        <v>0</v>
      </c>
      <c r="D314" s="91">
        <v>800000000</v>
      </c>
      <c r="E314" s="92">
        <v>-800000000</v>
      </c>
      <c r="F314" s="90">
        <v>0</v>
      </c>
    </row>
    <row r="315" spans="2:8" s="86" customFormat="1" ht="14.25" x14ac:dyDescent="0.2">
      <c r="B315" s="93" t="s">
        <v>500</v>
      </c>
      <c r="C315" s="88">
        <v>11034388439</v>
      </c>
      <c r="D315" s="88">
        <v>9365718950</v>
      </c>
      <c r="E315" s="89">
        <v>1668669489</v>
      </c>
      <c r="F315" s="95">
        <v>0.15122446506434792</v>
      </c>
      <c r="H315" s="84"/>
    </row>
    <row r="316" spans="2:8" ht="14.25" x14ac:dyDescent="0.2">
      <c r="B316" s="87" t="s">
        <v>501</v>
      </c>
      <c r="C316" s="91">
        <v>11034388439</v>
      </c>
      <c r="D316" s="91">
        <v>9365718950</v>
      </c>
      <c r="E316" s="92">
        <v>1668669489</v>
      </c>
      <c r="F316" s="90">
        <v>0.15122446506434792</v>
      </c>
    </row>
    <row r="317" spans="2:8" ht="14.25" x14ac:dyDescent="0.2">
      <c r="B317" s="87" t="s">
        <v>502</v>
      </c>
      <c r="C317" s="91">
        <v>4777198370</v>
      </c>
      <c r="D317" s="91">
        <v>4264402914</v>
      </c>
      <c r="E317" s="92">
        <v>512795456</v>
      </c>
      <c r="F317" s="90">
        <v>0.10734229903875647</v>
      </c>
    </row>
    <row r="318" spans="2:8" ht="14.25" x14ac:dyDescent="0.2">
      <c r="B318" s="87" t="s">
        <v>503</v>
      </c>
      <c r="C318" s="91">
        <v>1666666665</v>
      </c>
      <c r="D318" s="91">
        <v>333333333</v>
      </c>
      <c r="E318" s="92">
        <v>1333333332</v>
      </c>
      <c r="F318" s="90">
        <v>0.8</v>
      </c>
    </row>
    <row r="319" spans="2:8" ht="14.25" x14ac:dyDescent="0.2">
      <c r="B319" s="87" t="s">
        <v>504</v>
      </c>
      <c r="C319" s="91">
        <v>577932091</v>
      </c>
      <c r="D319" s="91">
        <v>1513048158</v>
      </c>
      <c r="E319" s="92">
        <v>-935116067</v>
      </c>
      <c r="F319" s="90">
        <v>-1.6180379694471752</v>
      </c>
    </row>
    <row r="320" spans="2:8" ht="14.25" x14ac:dyDescent="0.2">
      <c r="B320" s="87" t="s">
        <v>505</v>
      </c>
      <c r="C320" s="91">
        <v>2532599614</v>
      </c>
      <c r="D320" s="91">
        <v>2418021423</v>
      </c>
      <c r="E320" s="92">
        <v>114578191</v>
      </c>
      <c r="F320" s="90">
        <v>4.5241336359139156E-2</v>
      </c>
    </row>
    <row r="321" spans="2:8" ht="14.25" x14ac:dyDescent="0.2">
      <c r="B321" s="87" t="s">
        <v>506</v>
      </c>
      <c r="C321" s="91">
        <v>8333333</v>
      </c>
      <c r="D321" s="91">
        <v>3766667</v>
      </c>
      <c r="E321" s="92">
        <v>4566666</v>
      </c>
      <c r="F321" s="90">
        <v>0.54799994191999768</v>
      </c>
    </row>
    <row r="322" spans="2:8" ht="14.25" x14ac:dyDescent="0.2">
      <c r="B322" s="87" t="s">
        <v>507</v>
      </c>
      <c r="C322" s="91">
        <v>1333333</v>
      </c>
      <c r="D322" s="91">
        <v>1666667</v>
      </c>
      <c r="E322" s="92">
        <v>-333334</v>
      </c>
      <c r="F322" s="90">
        <v>-0.25000056250014063</v>
      </c>
    </row>
    <row r="323" spans="2:8" ht="14.25" x14ac:dyDescent="0.2">
      <c r="B323" s="87" t="s">
        <v>508</v>
      </c>
      <c r="C323" s="91">
        <v>6666667</v>
      </c>
      <c r="D323" s="91">
        <v>1333333</v>
      </c>
      <c r="E323" s="92">
        <v>5333334</v>
      </c>
      <c r="F323" s="90">
        <v>0.80000005999999702</v>
      </c>
    </row>
    <row r="324" spans="2:8" ht="14.25" x14ac:dyDescent="0.2">
      <c r="B324" s="87" t="s">
        <v>509</v>
      </c>
      <c r="C324" s="91">
        <v>333333</v>
      </c>
      <c r="D324" s="91">
        <v>766667</v>
      </c>
      <c r="E324" s="92">
        <v>-433334</v>
      </c>
      <c r="F324" s="90">
        <v>-1.3000033000033</v>
      </c>
    </row>
    <row r="325" spans="2:8" ht="14.25" x14ac:dyDescent="0.2">
      <c r="B325" s="87" t="s">
        <v>510</v>
      </c>
      <c r="C325" s="91">
        <v>2079420006</v>
      </c>
      <c r="D325" s="91">
        <v>1062149793</v>
      </c>
      <c r="E325" s="92">
        <v>1017270213</v>
      </c>
      <c r="F325" s="90">
        <v>0.48920863032227652</v>
      </c>
    </row>
    <row r="326" spans="2:8" ht="14.25" x14ac:dyDescent="0.2">
      <c r="B326" s="87" t="s">
        <v>511</v>
      </c>
      <c r="C326" s="91">
        <v>1283823051</v>
      </c>
      <c r="D326" s="91">
        <v>827719793</v>
      </c>
      <c r="E326" s="92">
        <v>456103258</v>
      </c>
      <c r="F326" s="90">
        <v>0.35526956588349962</v>
      </c>
    </row>
    <row r="327" spans="2:8" ht="14.25" x14ac:dyDescent="0.2">
      <c r="B327" s="87" t="s">
        <v>512</v>
      </c>
      <c r="C327" s="91">
        <v>795596955</v>
      </c>
      <c r="D327" s="91">
        <v>234430000</v>
      </c>
      <c r="E327" s="92">
        <v>561166955</v>
      </c>
      <c r="F327" s="90">
        <v>0.70534075259249829</v>
      </c>
    </row>
    <row r="328" spans="2:8" ht="14.25" x14ac:dyDescent="0.2">
      <c r="B328" s="87" t="s">
        <v>513</v>
      </c>
      <c r="C328" s="91">
        <v>0</v>
      </c>
      <c r="D328" s="91">
        <v>565720</v>
      </c>
      <c r="E328" s="92">
        <v>-565720</v>
      </c>
      <c r="F328" s="90">
        <v>0</v>
      </c>
    </row>
    <row r="329" spans="2:8" ht="14.25" x14ac:dyDescent="0.2">
      <c r="B329" s="87" t="s">
        <v>514</v>
      </c>
      <c r="C329" s="91">
        <v>2716000</v>
      </c>
      <c r="D329" s="91">
        <v>0</v>
      </c>
      <c r="E329" s="92">
        <v>2716000</v>
      </c>
      <c r="F329" s="90">
        <v>1</v>
      </c>
    </row>
    <row r="330" spans="2:8" ht="14.25" x14ac:dyDescent="0.2">
      <c r="B330" s="87" t="s">
        <v>515</v>
      </c>
      <c r="C330" s="91">
        <v>2716000</v>
      </c>
      <c r="D330" s="91">
        <v>0</v>
      </c>
      <c r="E330" s="92">
        <v>2716000</v>
      </c>
      <c r="F330" s="90">
        <v>1</v>
      </c>
    </row>
    <row r="331" spans="2:8" ht="14.25" x14ac:dyDescent="0.2">
      <c r="B331" s="87" t="s">
        <v>516</v>
      </c>
      <c r="C331" s="91">
        <v>1429615630</v>
      </c>
      <c r="D331" s="91">
        <v>1492455486</v>
      </c>
      <c r="E331" s="92">
        <v>-62839856</v>
      </c>
      <c r="F331" s="90">
        <v>-4.3955770125428749E-2</v>
      </c>
    </row>
    <row r="332" spans="2:8" ht="14.25" x14ac:dyDescent="0.2">
      <c r="B332" s="87" t="s">
        <v>517</v>
      </c>
      <c r="C332" s="91">
        <v>1862044200</v>
      </c>
      <c r="D332" s="91">
        <v>1727057520</v>
      </c>
      <c r="E332" s="92">
        <v>134986680</v>
      </c>
      <c r="F332" s="90">
        <v>7.2493810834350761E-2</v>
      </c>
    </row>
    <row r="333" spans="2:8" ht="14.25" x14ac:dyDescent="0.2">
      <c r="B333" s="87" t="s">
        <v>518</v>
      </c>
      <c r="C333" s="91">
        <v>875060900</v>
      </c>
      <c r="D333" s="91">
        <v>815320850</v>
      </c>
      <c r="E333" s="92">
        <v>59740050</v>
      </c>
      <c r="F333" s="90">
        <v>6.8269591293588824E-2</v>
      </c>
    </row>
    <row r="334" spans="2:8" ht="14.25" x14ac:dyDescent="0.2">
      <c r="B334" s="87" t="s">
        <v>519</v>
      </c>
      <c r="C334" s="91">
        <v>875060900</v>
      </c>
      <c r="D334" s="91">
        <v>815320850</v>
      </c>
      <c r="E334" s="92">
        <v>59740050</v>
      </c>
      <c r="F334" s="90">
        <v>6.8269591293588824E-2</v>
      </c>
    </row>
    <row r="335" spans="2:8" s="86" customFormat="1" ht="14.25" x14ac:dyDescent="0.2">
      <c r="B335" s="93" t="s">
        <v>520</v>
      </c>
      <c r="C335" s="88">
        <v>29213835.609999999</v>
      </c>
      <c r="D335" s="88">
        <v>58841186.030000001</v>
      </c>
      <c r="E335" s="89">
        <v>-29627350.420000002</v>
      </c>
      <c r="F335" s="95">
        <f t="shared" ref="F335:F346" si="3">+E335/D335</f>
        <v>-0.50351382116761867</v>
      </c>
      <c r="H335" s="84"/>
    </row>
    <row r="336" spans="2:8" ht="14.25" x14ac:dyDescent="0.2">
      <c r="B336" s="87" t="s">
        <v>521</v>
      </c>
      <c r="C336" s="91">
        <v>19347061.359999999</v>
      </c>
      <c r="D336" s="91">
        <v>46320816.950000003</v>
      </c>
      <c r="E336" s="92">
        <v>-26973755.590000004</v>
      </c>
      <c r="F336" s="90">
        <f t="shared" si="3"/>
        <v>-0.58232469472885673</v>
      </c>
    </row>
    <row r="337" spans="2:8" ht="14.25" x14ac:dyDescent="0.2">
      <c r="B337" s="87" t="s">
        <v>522</v>
      </c>
      <c r="C337" s="91">
        <v>0</v>
      </c>
      <c r="D337" s="91">
        <v>18003125</v>
      </c>
      <c r="E337" s="92">
        <v>-18003125</v>
      </c>
      <c r="F337" s="90">
        <f t="shared" si="3"/>
        <v>-1</v>
      </c>
    </row>
    <row r="338" spans="2:8" ht="14.25" x14ac:dyDescent="0.2">
      <c r="B338" s="87" t="s">
        <v>523</v>
      </c>
      <c r="C338" s="91">
        <v>0</v>
      </c>
      <c r="D338" s="91">
        <v>18003125</v>
      </c>
      <c r="E338" s="92">
        <v>-18003125</v>
      </c>
      <c r="F338" s="90">
        <f t="shared" si="3"/>
        <v>-1</v>
      </c>
    </row>
    <row r="339" spans="2:8" ht="14.25" x14ac:dyDescent="0.2">
      <c r="B339" s="87" t="s">
        <v>524</v>
      </c>
      <c r="C339" s="91">
        <v>19347061.359999999</v>
      </c>
      <c r="D339" s="91">
        <v>28317691.949999999</v>
      </c>
      <c r="E339" s="92">
        <v>-8970630.5899999999</v>
      </c>
      <c r="F339" s="90">
        <f t="shared" si="3"/>
        <v>-0.31678537240391164</v>
      </c>
    </row>
    <row r="340" spans="2:8" ht="14.25" x14ac:dyDescent="0.2">
      <c r="B340" s="87" t="s">
        <v>525</v>
      </c>
      <c r="C340" s="91">
        <v>722350</v>
      </c>
      <c r="D340" s="91">
        <v>1256150</v>
      </c>
      <c r="E340" s="92">
        <v>-533800</v>
      </c>
      <c r="F340" s="90">
        <f t="shared" si="3"/>
        <v>-0.42494924969151771</v>
      </c>
    </row>
    <row r="341" spans="2:8" ht="14.25" x14ac:dyDescent="0.2">
      <c r="B341" s="87" t="s">
        <v>526</v>
      </c>
      <c r="C341" s="91">
        <v>13532460.939999999</v>
      </c>
      <c r="D341" s="91">
        <v>19355843.41</v>
      </c>
      <c r="E341" s="92">
        <v>-5823382.4700000007</v>
      </c>
      <c r="F341" s="90">
        <f t="shared" si="3"/>
        <v>-0.30085914349727633</v>
      </c>
    </row>
    <row r="342" spans="2:8" ht="14.25" x14ac:dyDescent="0.2">
      <c r="B342" s="87" t="s">
        <v>527</v>
      </c>
      <c r="C342" s="91">
        <v>0</v>
      </c>
      <c r="D342" s="91">
        <v>100</v>
      </c>
      <c r="E342" s="92">
        <v>-100</v>
      </c>
      <c r="F342" s="90">
        <f t="shared" si="3"/>
        <v>-1</v>
      </c>
    </row>
    <row r="343" spans="2:8" ht="14.25" x14ac:dyDescent="0.2">
      <c r="B343" s="87" t="s">
        <v>528</v>
      </c>
      <c r="C343" s="91">
        <v>5092250.42</v>
      </c>
      <c r="D343" s="91">
        <v>7705598.54</v>
      </c>
      <c r="E343" s="92">
        <v>-2613348.12</v>
      </c>
      <c r="F343" s="90">
        <f t="shared" si="3"/>
        <v>-0.33914927003191631</v>
      </c>
    </row>
    <row r="344" spans="2:8" ht="14.25" x14ac:dyDescent="0.2">
      <c r="B344" s="87" t="s">
        <v>529</v>
      </c>
      <c r="C344" s="91">
        <v>9866774.25</v>
      </c>
      <c r="D344" s="91">
        <v>12520369.08</v>
      </c>
      <c r="E344" s="92">
        <v>-2653594.83</v>
      </c>
      <c r="F344" s="90">
        <f t="shared" si="3"/>
        <v>-0.21194222095567811</v>
      </c>
    </row>
    <row r="345" spans="2:8" ht="14.25" x14ac:dyDescent="0.2">
      <c r="B345" s="87" t="s">
        <v>530</v>
      </c>
      <c r="C345" s="91">
        <v>9866774.25</v>
      </c>
      <c r="D345" s="91">
        <v>12520369.08</v>
      </c>
      <c r="E345" s="92">
        <v>-2653594.83</v>
      </c>
      <c r="F345" s="90">
        <f t="shared" si="3"/>
        <v>-0.21194222095567811</v>
      </c>
    </row>
    <row r="346" spans="2:8" ht="14.25" x14ac:dyDescent="0.2">
      <c r="B346" s="87" t="s">
        <v>531</v>
      </c>
      <c r="C346" s="91">
        <v>13100</v>
      </c>
      <c r="D346" s="91">
        <v>8292268</v>
      </c>
      <c r="E346" s="92">
        <v>-8279168</v>
      </c>
      <c r="F346" s="90">
        <f t="shared" si="3"/>
        <v>-0.99842021507264356</v>
      </c>
    </row>
    <row r="347" spans="2:8" ht="14.25" x14ac:dyDescent="0.2">
      <c r="B347" s="87" t="s">
        <v>532</v>
      </c>
      <c r="C347" s="91">
        <v>0</v>
      </c>
      <c r="D347" s="91">
        <v>2383</v>
      </c>
      <c r="E347" s="92">
        <v>-2383</v>
      </c>
      <c r="F347" s="90">
        <v>0</v>
      </c>
    </row>
    <row r="348" spans="2:8" ht="14.25" x14ac:dyDescent="0.2">
      <c r="B348" s="87" t="s">
        <v>533</v>
      </c>
      <c r="C348" s="91">
        <v>9852306</v>
      </c>
      <c r="D348" s="91">
        <v>4225718.08</v>
      </c>
      <c r="E348" s="92">
        <v>5626587.9199999999</v>
      </c>
      <c r="F348" s="90">
        <f>+E348/D348</f>
        <v>1.3315104825923456</v>
      </c>
    </row>
    <row r="349" spans="2:8" ht="14.25" x14ac:dyDescent="0.2">
      <c r="B349" s="87" t="s">
        <v>534</v>
      </c>
      <c r="C349" s="91">
        <v>1368.25</v>
      </c>
      <c r="D349" s="91"/>
      <c r="E349" s="92">
        <v>1368.25</v>
      </c>
      <c r="F349" s="122">
        <v>0</v>
      </c>
    </row>
    <row r="350" spans="2:8" s="86" customFormat="1" ht="14.25" x14ac:dyDescent="0.2">
      <c r="B350" s="93" t="s">
        <v>535</v>
      </c>
      <c r="C350" s="88" t="s">
        <v>294</v>
      </c>
      <c r="D350" s="88" t="s">
        <v>294</v>
      </c>
      <c r="E350" s="89">
        <v>0</v>
      </c>
      <c r="F350" s="95">
        <v>0</v>
      </c>
      <c r="H350" s="84"/>
    </row>
    <row r="351" spans="2:8" ht="14.25" x14ac:dyDescent="0.2">
      <c r="B351" s="87" t="s">
        <v>536</v>
      </c>
      <c r="C351" s="91">
        <v>13571191</v>
      </c>
      <c r="D351" s="91">
        <v>2728208856</v>
      </c>
      <c r="E351" s="92">
        <v>-2714637665</v>
      </c>
      <c r="F351" s="90">
        <f t="shared" ref="F351:F358" si="4">+E351/D351</f>
        <v>-0.99502560408080432</v>
      </c>
    </row>
    <row r="352" spans="2:8" ht="14.25" x14ac:dyDescent="0.2">
      <c r="B352" s="87" t="s">
        <v>537</v>
      </c>
      <c r="C352" s="91">
        <v>13571191</v>
      </c>
      <c r="D352" s="91">
        <v>2728208856</v>
      </c>
      <c r="E352" s="92">
        <v>-2714637665</v>
      </c>
      <c r="F352" s="90">
        <f t="shared" si="4"/>
        <v>-0.99502560408080432</v>
      </c>
    </row>
    <row r="353" spans="2:6" ht="14.25" x14ac:dyDescent="0.2">
      <c r="B353" s="87" t="s">
        <v>538</v>
      </c>
      <c r="C353" s="91">
        <v>13571191</v>
      </c>
      <c r="D353" s="91">
        <v>2728208856</v>
      </c>
      <c r="E353" s="92">
        <v>-2714637665</v>
      </c>
      <c r="F353" s="90">
        <f t="shared" si="4"/>
        <v>-0.99502560408080432</v>
      </c>
    </row>
    <row r="354" spans="2:6" ht="14.25" x14ac:dyDescent="0.2">
      <c r="B354" s="87" t="s">
        <v>539</v>
      </c>
      <c r="C354" s="91">
        <v>0</v>
      </c>
      <c r="D354" s="91">
        <v>2716060644</v>
      </c>
      <c r="E354" s="92">
        <v>-2716060644</v>
      </c>
      <c r="F354" s="90">
        <f t="shared" si="4"/>
        <v>-1</v>
      </c>
    </row>
    <row r="355" spans="2:6" ht="14.25" x14ac:dyDescent="0.2">
      <c r="B355" s="87" t="s">
        <v>540</v>
      </c>
      <c r="C355" s="91">
        <v>13571191</v>
      </c>
      <c r="D355" s="91">
        <v>12148212</v>
      </c>
      <c r="E355" s="92">
        <v>1422979</v>
      </c>
      <c r="F355" s="90">
        <f t="shared" si="4"/>
        <v>0.11713485079121108</v>
      </c>
    </row>
    <row r="356" spans="2:6" ht="14.25" x14ac:dyDescent="0.2">
      <c r="B356" s="87" t="s">
        <v>541</v>
      </c>
      <c r="C356" s="91">
        <v>3238296762713.48</v>
      </c>
      <c r="D356" s="91">
        <v>2859137532080</v>
      </c>
      <c r="E356" s="92">
        <v>379159230633.47998</v>
      </c>
      <c r="F356" s="90">
        <f t="shared" si="4"/>
        <v>0.1326131486783165</v>
      </c>
    </row>
    <row r="357" spans="2:6" ht="14.25" x14ac:dyDescent="0.2">
      <c r="B357" s="87" t="s">
        <v>542</v>
      </c>
      <c r="C357" s="91">
        <v>253372641719.48001</v>
      </c>
      <c r="D357" s="91">
        <v>218491068086</v>
      </c>
      <c r="E357" s="92">
        <v>34881573633.480011</v>
      </c>
      <c r="F357" s="90">
        <f t="shared" si="4"/>
        <v>0.15964759538705864</v>
      </c>
    </row>
    <row r="358" spans="2:6" ht="14.25" x14ac:dyDescent="0.2">
      <c r="B358" s="87" t="s">
        <v>543</v>
      </c>
      <c r="C358" s="91">
        <v>253372641719.48001</v>
      </c>
      <c r="D358" s="91">
        <v>218491068086</v>
      </c>
      <c r="E358" s="92">
        <v>34881573633.480011</v>
      </c>
      <c r="F358" s="90">
        <f t="shared" si="4"/>
        <v>0.15964759538705864</v>
      </c>
    </row>
    <row r="359" spans="2:6" ht="14.25" x14ac:dyDescent="0.2">
      <c r="B359" s="87" t="s">
        <v>544</v>
      </c>
      <c r="C359" s="91">
        <v>115040233960</v>
      </c>
      <c r="D359" s="91">
        <v>115040233960</v>
      </c>
      <c r="E359" s="92">
        <v>0</v>
      </c>
      <c r="F359" s="90">
        <v>0</v>
      </c>
    </row>
    <row r="360" spans="2:6" ht="14.25" x14ac:dyDescent="0.2">
      <c r="B360" s="87" t="s">
        <v>545</v>
      </c>
      <c r="C360" s="91">
        <v>13814331825</v>
      </c>
      <c r="D360" s="91">
        <v>13814331825</v>
      </c>
      <c r="E360" s="92">
        <v>0</v>
      </c>
      <c r="F360" s="90">
        <v>0</v>
      </c>
    </row>
    <row r="361" spans="2:6" ht="14.25" x14ac:dyDescent="0.2">
      <c r="B361" s="87" t="s">
        <v>546</v>
      </c>
      <c r="C361" s="91">
        <v>443527419.75</v>
      </c>
      <c r="D361" s="91">
        <v>443527419.75</v>
      </c>
      <c r="E361" s="92">
        <v>0</v>
      </c>
      <c r="F361" s="90">
        <v>0</v>
      </c>
    </row>
    <row r="362" spans="2:6" ht="14.25" x14ac:dyDescent="0.2">
      <c r="B362" s="87" t="s">
        <v>547</v>
      </c>
      <c r="C362" s="91">
        <v>109919880571</v>
      </c>
      <c r="D362" s="91">
        <v>79031372911</v>
      </c>
      <c r="E362" s="92">
        <v>30888507660</v>
      </c>
      <c r="F362" s="90">
        <v>0.28100929058095492</v>
      </c>
    </row>
    <row r="363" spans="2:6" ht="14.25" x14ac:dyDescent="0.2">
      <c r="B363" s="87" t="s">
        <v>548</v>
      </c>
      <c r="C363" s="91">
        <v>13166139310.48</v>
      </c>
      <c r="D363" s="91">
        <v>9459542392</v>
      </c>
      <c r="E363" s="92">
        <v>3706596918.4799995</v>
      </c>
      <c r="F363" s="90">
        <v>0.28152496575283981</v>
      </c>
    </row>
    <row r="364" spans="2:6" ht="14.25" x14ac:dyDescent="0.2">
      <c r="B364" s="87" t="s">
        <v>549</v>
      </c>
      <c r="C364" s="91">
        <v>988528633.25</v>
      </c>
      <c r="D364" s="91">
        <v>702059578.25</v>
      </c>
      <c r="E364" s="92">
        <v>286469055</v>
      </c>
      <c r="F364" s="90">
        <v>0.28979338115697417</v>
      </c>
    </row>
    <row r="365" spans="2:6" ht="14.25" x14ac:dyDescent="0.2">
      <c r="B365" s="87" t="s">
        <v>550</v>
      </c>
      <c r="C365" s="91">
        <v>2984924120994</v>
      </c>
      <c r="D365" s="91">
        <v>2640646463994</v>
      </c>
      <c r="E365" s="92">
        <v>344277657000</v>
      </c>
      <c r="F365" s="90">
        <v>0.1153388304173552</v>
      </c>
    </row>
    <row r="366" spans="2:6" ht="14.25" x14ac:dyDescent="0.2">
      <c r="B366" s="87" t="s">
        <v>551</v>
      </c>
      <c r="C366" s="91">
        <v>2984924120994</v>
      </c>
      <c r="D366" s="91">
        <v>2640646463994</v>
      </c>
      <c r="E366" s="92">
        <v>344277657000</v>
      </c>
      <c r="F366" s="90">
        <v>0.1153388304173552</v>
      </c>
    </row>
    <row r="367" spans="2:6" ht="14.25" x14ac:dyDescent="0.2">
      <c r="B367" s="87" t="s">
        <v>552</v>
      </c>
      <c r="C367" s="91">
        <v>117567171000</v>
      </c>
      <c r="D367" s="91">
        <v>103793673000</v>
      </c>
      <c r="E367" s="92">
        <v>13773498000</v>
      </c>
      <c r="F367" s="90">
        <v>0.11715428620800955</v>
      </c>
    </row>
    <row r="368" spans="2:6" ht="14.25" x14ac:dyDescent="0.2">
      <c r="B368" s="87" t="s">
        <v>553</v>
      </c>
      <c r="C368" s="91">
        <v>1576507517994</v>
      </c>
      <c r="D368" s="91">
        <v>1425900704994</v>
      </c>
      <c r="E368" s="92">
        <v>150606813000</v>
      </c>
      <c r="F368" s="90">
        <v>9.5531934533136298E-2</v>
      </c>
    </row>
    <row r="369" spans="2:6" ht="14.25" x14ac:dyDescent="0.2">
      <c r="B369" s="87" t="s">
        <v>554</v>
      </c>
      <c r="C369" s="91">
        <v>146663744000</v>
      </c>
      <c r="D369" s="91">
        <v>129061544000</v>
      </c>
      <c r="E369" s="92">
        <v>17602200000</v>
      </c>
      <c r="F369" s="90">
        <v>0.12001739161929481</v>
      </c>
    </row>
    <row r="370" spans="2:6" ht="14.25" x14ac:dyDescent="0.2">
      <c r="B370" s="87" t="s">
        <v>555</v>
      </c>
      <c r="C370" s="91">
        <v>1144185688000</v>
      </c>
      <c r="D370" s="91">
        <v>981890542000</v>
      </c>
      <c r="E370" s="92">
        <v>162295146000</v>
      </c>
      <c r="F370" s="90">
        <v>0.14184336310279036</v>
      </c>
    </row>
    <row r="371" spans="2:6" ht="14.25" x14ac:dyDescent="0.2">
      <c r="B371" s="87" t="s">
        <v>556</v>
      </c>
      <c r="C371" s="91">
        <v>-3238310333904.48</v>
      </c>
      <c r="D371" s="91">
        <v>-2861865740936</v>
      </c>
      <c r="E371" s="92">
        <v>-376444592968.47998</v>
      </c>
      <c r="F371" s="90">
        <v>0.11624722591506387</v>
      </c>
    </row>
    <row r="372" spans="2:6" ht="14.25" x14ac:dyDescent="0.2">
      <c r="B372" s="87" t="s">
        <v>557</v>
      </c>
      <c r="C372" s="91">
        <v>-13571191</v>
      </c>
      <c r="D372" s="91">
        <v>-2728208856</v>
      </c>
      <c r="E372" s="92">
        <v>2714637665</v>
      </c>
      <c r="F372" s="90">
        <f>+E372/D372</f>
        <v>-0.99502560408080432</v>
      </c>
    </row>
    <row r="373" spans="2:6" ht="14.25" x14ac:dyDescent="0.2">
      <c r="B373" s="87" t="s">
        <v>558</v>
      </c>
      <c r="C373" s="91">
        <v>-13571191</v>
      </c>
      <c r="D373" s="91">
        <v>-2728208856</v>
      </c>
      <c r="E373" s="92">
        <v>2714637665</v>
      </c>
      <c r="F373" s="90">
        <f>+E373/D373</f>
        <v>-0.99502560408080432</v>
      </c>
    </row>
    <row r="374" spans="2:6" ht="14.25" x14ac:dyDescent="0.2">
      <c r="B374" s="87" t="s">
        <v>559</v>
      </c>
      <c r="C374" s="91">
        <v>0</v>
      </c>
      <c r="D374" s="91">
        <v>-2716060644</v>
      </c>
      <c r="E374" s="92">
        <v>2716060644</v>
      </c>
      <c r="F374" s="90">
        <v>0</v>
      </c>
    </row>
    <row r="375" spans="2:6" ht="14.25" x14ac:dyDescent="0.2">
      <c r="B375" s="87" t="s">
        <v>560</v>
      </c>
      <c r="C375" s="91">
        <v>-13571191</v>
      </c>
      <c r="D375" s="91">
        <v>-12148212</v>
      </c>
      <c r="E375" s="92">
        <v>-1422979</v>
      </c>
      <c r="F375" s="90">
        <f>+E375/D375</f>
        <v>0.11713485079121108</v>
      </c>
    </row>
    <row r="376" spans="2:6" ht="14.25" x14ac:dyDescent="0.2">
      <c r="B376" s="87" t="s">
        <v>561</v>
      </c>
      <c r="C376" s="91">
        <v>-3238296762713.48</v>
      </c>
      <c r="D376" s="91">
        <v>-2859137532080</v>
      </c>
      <c r="E376" s="92">
        <v>-379159230633.47998</v>
      </c>
      <c r="F376" s="90">
        <f>+E376/D376</f>
        <v>0.1326131486783165</v>
      </c>
    </row>
    <row r="377" spans="2:6" ht="14.25" x14ac:dyDescent="0.2">
      <c r="B377" s="87" t="s">
        <v>562</v>
      </c>
      <c r="C377" s="91">
        <v>-253372641719.48001</v>
      </c>
      <c r="D377" s="91">
        <v>-218491068086</v>
      </c>
      <c r="E377" s="92">
        <v>-34881573633.480011</v>
      </c>
      <c r="F377" s="90">
        <f>+E377/D377</f>
        <v>0.15964759538705864</v>
      </c>
    </row>
    <row r="378" spans="2:6" ht="14.25" x14ac:dyDescent="0.2">
      <c r="B378" s="87" t="s">
        <v>563</v>
      </c>
      <c r="C378" s="91">
        <v>-115040233960</v>
      </c>
      <c r="D378" s="91">
        <v>-115040233960</v>
      </c>
      <c r="E378" s="92">
        <v>0</v>
      </c>
      <c r="F378" s="90">
        <v>0</v>
      </c>
    </row>
    <row r="379" spans="2:6" ht="14.25" x14ac:dyDescent="0.2">
      <c r="B379" s="87" t="s">
        <v>564</v>
      </c>
      <c r="C379" s="91">
        <v>-13831405981</v>
      </c>
      <c r="D379" s="91">
        <v>-13831405981</v>
      </c>
      <c r="E379" s="92">
        <v>0</v>
      </c>
      <c r="F379" s="90">
        <v>0</v>
      </c>
    </row>
    <row r="380" spans="2:6" ht="14.25" x14ac:dyDescent="0.2">
      <c r="B380" s="87" t="s">
        <v>565</v>
      </c>
      <c r="C380" s="91">
        <v>-426453263.75</v>
      </c>
      <c r="D380" s="91">
        <v>-426453263.75</v>
      </c>
      <c r="E380" s="92">
        <v>0</v>
      </c>
      <c r="F380" s="90">
        <v>0</v>
      </c>
    </row>
    <row r="381" spans="2:6" ht="14.25" x14ac:dyDescent="0.2">
      <c r="B381" s="87" t="s">
        <v>566</v>
      </c>
      <c r="C381" s="91">
        <v>-109919880571</v>
      </c>
      <c r="D381" s="91">
        <v>-79031372911</v>
      </c>
      <c r="E381" s="92">
        <v>-30888507660</v>
      </c>
      <c r="F381" s="90">
        <f>+E381/D381</f>
        <v>0.39083855590848249</v>
      </c>
    </row>
    <row r="382" spans="2:6" ht="14.25" x14ac:dyDescent="0.2">
      <c r="B382" s="87" t="s">
        <v>567</v>
      </c>
      <c r="C382" s="91">
        <v>-13166139310.48</v>
      </c>
      <c r="D382" s="91">
        <v>-9459542392</v>
      </c>
      <c r="E382" s="92">
        <v>-3706596918.4799995</v>
      </c>
      <c r="F382" s="90">
        <v>0.28152496575283981</v>
      </c>
    </row>
    <row r="383" spans="2:6" ht="14.25" x14ac:dyDescent="0.2">
      <c r="B383" s="87" t="s">
        <v>568</v>
      </c>
      <c r="C383" s="91">
        <v>-988528633.25</v>
      </c>
      <c r="D383" s="91">
        <v>-702059578.25</v>
      </c>
      <c r="E383" s="92">
        <v>-286469055</v>
      </c>
      <c r="F383" s="90">
        <v>0.28979338115697417</v>
      </c>
    </row>
    <row r="384" spans="2:6" ht="14.25" x14ac:dyDescent="0.2">
      <c r="B384" s="87" t="s">
        <v>569</v>
      </c>
      <c r="C384" s="91">
        <v>-2984924120994</v>
      </c>
      <c r="D384" s="91">
        <v>-2640646463994</v>
      </c>
      <c r="E384" s="92">
        <v>-344277657000</v>
      </c>
      <c r="F384" s="90">
        <v>0.1153388304173552</v>
      </c>
    </row>
    <row r="385" spans="2:8" ht="14.25" x14ac:dyDescent="0.2">
      <c r="B385" s="87" t="s">
        <v>570</v>
      </c>
      <c r="C385" s="91">
        <v>-117567171000</v>
      </c>
      <c r="D385" s="91">
        <v>-103793673000</v>
      </c>
      <c r="E385" s="92">
        <v>-13773498000</v>
      </c>
      <c r="F385" s="90">
        <v>0.11715428620800955</v>
      </c>
    </row>
    <row r="386" spans="2:8" ht="14.25" x14ac:dyDescent="0.2">
      <c r="B386" s="87" t="s">
        <v>571</v>
      </c>
      <c r="C386" s="91">
        <v>-1576507517994</v>
      </c>
      <c r="D386" s="91">
        <v>-1425900704994</v>
      </c>
      <c r="E386" s="92">
        <v>-150606813000</v>
      </c>
      <c r="F386" s="90">
        <v>9.5531934533136298E-2</v>
      </c>
    </row>
    <row r="387" spans="2:8" ht="14.25" x14ac:dyDescent="0.2">
      <c r="B387" s="87" t="s">
        <v>572</v>
      </c>
      <c r="C387" s="91">
        <v>-146663744000</v>
      </c>
      <c r="D387" s="91">
        <v>-129061544000</v>
      </c>
      <c r="E387" s="92">
        <v>-17602200000</v>
      </c>
      <c r="F387" s="90">
        <v>0.12001739161929481</v>
      </c>
    </row>
    <row r="388" spans="2:8" ht="14.25" x14ac:dyDescent="0.2">
      <c r="B388" s="87" t="s">
        <v>573</v>
      </c>
      <c r="C388" s="91">
        <v>-1144185688000</v>
      </c>
      <c r="D388" s="91">
        <v>-981890542000</v>
      </c>
      <c r="E388" s="92">
        <v>-162295146000</v>
      </c>
      <c r="F388" s="90">
        <v>0.14184336310279036</v>
      </c>
    </row>
    <row r="389" spans="2:8" s="86" customFormat="1" ht="14.25" x14ac:dyDescent="0.2">
      <c r="B389" s="93" t="s">
        <v>574</v>
      </c>
      <c r="C389" s="88" t="s">
        <v>294</v>
      </c>
      <c r="D389" s="88" t="s">
        <v>294</v>
      </c>
      <c r="E389" s="89">
        <v>0</v>
      </c>
      <c r="F389" s="95">
        <v>0</v>
      </c>
      <c r="H389" s="84"/>
    </row>
    <row r="390" spans="2:8" ht="14.25" x14ac:dyDescent="0.2">
      <c r="B390" s="87" t="s">
        <v>575</v>
      </c>
      <c r="C390" s="91">
        <v>-3059025938</v>
      </c>
      <c r="D390" s="91">
        <v>-2985337070.6000004</v>
      </c>
      <c r="E390" s="92">
        <v>-73688867.399999619</v>
      </c>
      <c r="F390" s="90">
        <v>2.4088997247332142E-2</v>
      </c>
    </row>
    <row r="391" spans="2:8" ht="14.25" x14ac:dyDescent="0.2">
      <c r="B391" s="87" t="s">
        <v>576</v>
      </c>
      <c r="C391" s="91">
        <v>-3059025938</v>
      </c>
      <c r="D391" s="91">
        <v>-2985337070.6000004</v>
      </c>
      <c r="E391" s="92">
        <v>-73688867.399999619</v>
      </c>
      <c r="F391" s="90">
        <v>2.4088997247332142E-2</v>
      </c>
    </row>
    <row r="392" spans="2:8" ht="14.25" x14ac:dyDescent="0.2">
      <c r="B392" s="87" t="s">
        <v>577</v>
      </c>
      <c r="C392" s="91">
        <v>-3059025938</v>
      </c>
      <c r="D392" s="91">
        <v>-2985337070.6000004</v>
      </c>
      <c r="E392" s="92">
        <v>-73688867.399999619</v>
      </c>
      <c r="F392" s="90">
        <v>2.4088997247332142E-2</v>
      </c>
    </row>
    <row r="393" spans="2:8" ht="14.25" x14ac:dyDescent="0.2">
      <c r="B393" s="87" t="s">
        <v>578</v>
      </c>
      <c r="C393" s="91">
        <v>-39064443.619999997</v>
      </c>
      <c r="D393" s="91">
        <v>-38871800.170000002</v>
      </c>
      <c r="E393" s="92">
        <v>-192643.44999999553</v>
      </c>
      <c r="F393" s="90">
        <v>4.9314269486067123E-3</v>
      </c>
    </row>
    <row r="394" spans="2:8" ht="14.25" x14ac:dyDescent="0.2">
      <c r="B394" s="87" t="s">
        <v>579</v>
      </c>
      <c r="C394" s="91">
        <v>-35924931.380000003</v>
      </c>
      <c r="D394" s="91">
        <v>-34311157.380000003</v>
      </c>
      <c r="E394" s="92">
        <v>-1613774</v>
      </c>
      <c r="F394" s="90">
        <v>4.4920726025336664E-2</v>
      </c>
    </row>
    <row r="395" spans="2:8" ht="14.25" x14ac:dyDescent="0.2">
      <c r="B395" s="87" t="s">
        <v>580</v>
      </c>
      <c r="C395" s="91">
        <v>-2984036563</v>
      </c>
      <c r="D395" s="91">
        <v>-2912154113.0500002</v>
      </c>
      <c r="E395" s="92">
        <v>-71882449.949999809</v>
      </c>
      <c r="F395" s="90">
        <v>2.408899771580976E-2</v>
      </c>
    </row>
    <row r="396" spans="2:8" ht="14.25" x14ac:dyDescent="0.2">
      <c r="B396" s="87" t="s">
        <v>581</v>
      </c>
      <c r="C396" s="91">
        <v>3059025938</v>
      </c>
      <c r="D396" s="91">
        <v>2985337070.8000002</v>
      </c>
      <c r="E396" s="92">
        <v>73688867.199999809</v>
      </c>
      <c r="F396" s="90">
        <v>2.4088997181951913E-2</v>
      </c>
    </row>
    <row r="397" spans="2:8" ht="14.25" x14ac:dyDescent="0.2">
      <c r="B397" s="87" t="s">
        <v>582</v>
      </c>
      <c r="C397" s="91">
        <v>3059025938</v>
      </c>
      <c r="D397" s="91">
        <v>2985337070.8000002</v>
      </c>
      <c r="E397" s="92">
        <v>73688867.199999809</v>
      </c>
      <c r="F397" s="90">
        <v>2.4088997181951913E-2</v>
      </c>
    </row>
    <row r="398" spans="2:8" ht="14.25" x14ac:dyDescent="0.2">
      <c r="B398" s="87" t="s">
        <v>583</v>
      </c>
      <c r="C398" s="91">
        <v>3059025938</v>
      </c>
      <c r="D398" s="91">
        <v>2985337070.8000002</v>
      </c>
      <c r="E398" s="92">
        <v>73688867.199999809</v>
      </c>
      <c r="F398" s="90">
        <v>2.4088997181951913E-2</v>
      </c>
    </row>
    <row r="399" spans="2:8" ht="14.25" x14ac:dyDescent="0.2">
      <c r="B399" s="87" t="s">
        <v>584</v>
      </c>
      <c r="C399" s="91">
        <v>38245239</v>
      </c>
      <c r="D399" s="91">
        <v>38871800.170000002</v>
      </c>
      <c r="E399" s="92">
        <v>-626561.17000000179</v>
      </c>
      <c r="F399" s="90">
        <v>-1.638272335021888E-2</v>
      </c>
    </row>
    <row r="400" spans="2:8" ht="14.25" x14ac:dyDescent="0.2">
      <c r="B400" s="87" t="s">
        <v>585</v>
      </c>
      <c r="C400" s="91">
        <v>36744136</v>
      </c>
      <c r="D400" s="91">
        <v>34311157.579999998</v>
      </c>
      <c r="E400" s="92">
        <v>2432978.4200000018</v>
      </c>
      <c r="F400" s="90">
        <v>6.6214059843453715E-2</v>
      </c>
    </row>
    <row r="401" spans="2:7" ht="14.25" customHeight="1" thickBot="1" x14ac:dyDescent="0.25">
      <c r="B401" s="108" t="s">
        <v>586</v>
      </c>
      <c r="C401" s="109">
        <v>2984036563</v>
      </c>
      <c r="D401" s="109">
        <v>2912154113.0500002</v>
      </c>
      <c r="E401" s="98">
        <v>71882449.949999809</v>
      </c>
      <c r="F401" s="99">
        <v>2.408899771580976E-2</v>
      </c>
    </row>
    <row r="402" spans="2:7" ht="15" customHeight="1" thickBot="1" x14ac:dyDescent="0.25">
      <c r="B402" s="123" t="s">
        <v>587</v>
      </c>
      <c r="C402" s="124">
        <v>-357433565.09000015</v>
      </c>
      <c r="D402" s="124">
        <v>438334521.02999878</v>
      </c>
      <c r="E402" s="124">
        <v>-795768086.11999893</v>
      </c>
      <c r="F402" s="125">
        <f>+E402/D402</f>
        <v>-1.8154355815966821</v>
      </c>
    </row>
    <row r="403" spans="2:7" ht="13.5" customHeight="1" x14ac:dyDescent="0.2">
      <c r="B403" s="126"/>
      <c r="C403" s="127">
        <f>+C155</f>
        <v>1733723806.8299999</v>
      </c>
      <c r="D403" s="128"/>
      <c r="E403" s="129"/>
      <c r="F403" s="130"/>
    </row>
    <row r="404" spans="2:7" ht="13.5" customHeight="1" x14ac:dyDescent="0.2">
      <c r="C404" s="131">
        <f>+C403+C402</f>
        <v>1376290241.7399998</v>
      </c>
    </row>
    <row r="405" spans="2:7" ht="13.5" customHeight="1" x14ac:dyDescent="0.2">
      <c r="C405" s="132"/>
    </row>
    <row r="406" spans="2:7" ht="13.5" customHeight="1" x14ac:dyDescent="0.2">
      <c r="C406" s="132"/>
    </row>
    <row r="407" spans="2:7" ht="16.5" customHeight="1" x14ac:dyDescent="0.2">
      <c r="C407" s="132"/>
    </row>
    <row r="408" spans="2:7" ht="6" customHeight="1" x14ac:dyDescent="0.2"/>
    <row r="409" spans="2:7" ht="16.5" customHeight="1" x14ac:dyDescent="0.2">
      <c r="B409" s="133" t="s">
        <v>588</v>
      </c>
      <c r="C409" s="134"/>
      <c r="D409" s="184" t="s">
        <v>589</v>
      </c>
      <c r="E409" s="184"/>
      <c r="F409" s="184"/>
      <c r="G409" s="184"/>
    </row>
    <row r="410" spans="2:7" ht="12.75" customHeight="1" x14ac:dyDescent="0.2">
      <c r="B410" s="132" t="s">
        <v>590</v>
      </c>
      <c r="C410" s="135"/>
      <c r="D410" s="185" t="s">
        <v>591</v>
      </c>
      <c r="E410" s="185"/>
      <c r="F410" s="185"/>
      <c r="G410" s="185"/>
    </row>
    <row r="411" spans="2:7" ht="12.75" customHeight="1" x14ac:dyDescent="0.2">
      <c r="B411" s="132" t="s">
        <v>592</v>
      </c>
      <c r="C411" s="135"/>
      <c r="D411" s="185" t="s">
        <v>593</v>
      </c>
      <c r="E411" s="185"/>
      <c r="F411" s="185"/>
      <c r="G411" s="185"/>
    </row>
    <row r="412" spans="2:7" ht="12.75" customHeight="1" x14ac:dyDescent="0.2">
      <c r="D412" s="185" t="s">
        <v>594</v>
      </c>
      <c r="E412" s="185"/>
      <c r="F412" s="185"/>
      <c r="G412" s="185"/>
    </row>
    <row r="413" spans="2:7" ht="12.75" customHeight="1" x14ac:dyDescent="0.2">
      <c r="D413" s="185" t="s">
        <v>595</v>
      </c>
      <c r="E413" s="185"/>
      <c r="F413" s="185"/>
      <c r="G413" s="185"/>
    </row>
  </sheetData>
  <mergeCells count="11">
    <mergeCell ref="D409:G409"/>
    <mergeCell ref="D410:G410"/>
    <mergeCell ref="D411:G411"/>
    <mergeCell ref="D412:G412"/>
    <mergeCell ref="D413:G413"/>
    <mergeCell ref="B2:F3"/>
    <mergeCell ref="B5:F5"/>
    <mergeCell ref="B7:B8"/>
    <mergeCell ref="C7:C8"/>
    <mergeCell ref="D7:D8"/>
    <mergeCell ref="E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6"/>
  <sheetViews>
    <sheetView topLeftCell="A313" workbookViewId="0">
      <selection activeCell="L125" sqref="L125:M125"/>
    </sheetView>
  </sheetViews>
  <sheetFormatPr baseColWidth="10" defaultColWidth="6.85546875" defaultRowHeight="12.75" x14ac:dyDescent="0.2"/>
  <cols>
    <col min="1" max="1" width="1.140625" style="67" customWidth="1"/>
    <col min="2" max="2" width="2.28515625" style="67" customWidth="1"/>
    <col min="3" max="3" width="8" style="67" customWidth="1"/>
    <col min="4" max="4" width="3.85546875" style="67" customWidth="1"/>
    <col min="5" max="5" width="3" style="67" customWidth="1"/>
    <col min="6" max="6" width="28.5703125" style="67" customWidth="1"/>
    <col min="7" max="7" width="2.28515625" style="67" customWidth="1"/>
    <col min="8" max="8" width="12.5703125" style="67" customWidth="1"/>
    <col min="9" max="9" width="3.42578125" style="67" customWidth="1"/>
    <col min="10" max="11" width="14.85546875" style="67" customWidth="1"/>
    <col min="12" max="12" width="13.140625" style="67" customWidth="1"/>
    <col min="13" max="13" width="4.5703125" style="67" customWidth="1"/>
    <col min="14" max="14" width="5" style="67" customWidth="1"/>
    <col min="15" max="15" width="23.28515625" style="67" customWidth="1"/>
    <col min="16" max="16" width="26" style="67" customWidth="1"/>
    <col min="17" max="17" width="15.7109375" style="136" customWidth="1"/>
    <col min="18" max="18" width="20.28515625" style="67" customWidth="1"/>
    <col min="19" max="256" width="6.85546875" style="67"/>
    <col min="257" max="257" width="1.140625" style="67" customWidth="1"/>
    <col min="258" max="258" width="2.28515625" style="67" customWidth="1"/>
    <col min="259" max="259" width="8" style="67" customWidth="1"/>
    <col min="260" max="260" width="3.85546875" style="67" customWidth="1"/>
    <col min="261" max="261" width="3" style="67" customWidth="1"/>
    <col min="262" max="262" width="28.5703125" style="67" customWidth="1"/>
    <col min="263" max="263" width="2.28515625" style="67" customWidth="1"/>
    <col min="264" max="264" width="12.5703125" style="67" customWidth="1"/>
    <col min="265" max="265" width="3.42578125" style="67" customWidth="1"/>
    <col min="266" max="267" width="14.85546875" style="67" customWidth="1"/>
    <col min="268" max="268" width="13.140625" style="67" customWidth="1"/>
    <col min="269" max="269" width="4.5703125" style="67" customWidth="1"/>
    <col min="270" max="270" width="5" style="67" customWidth="1"/>
    <col min="271" max="271" width="23.28515625" style="67" customWidth="1"/>
    <col min="272" max="272" width="26" style="67" customWidth="1"/>
    <col min="273" max="273" width="15.7109375" style="67" customWidth="1"/>
    <col min="274" max="274" width="20.28515625" style="67" customWidth="1"/>
    <col min="275" max="512" width="6.85546875" style="67"/>
    <col min="513" max="513" width="1.140625" style="67" customWidth="1"/>
    <col min="514" max="514" width="2.28515625" style="67" customWidth="1"/>
    <col min="515" max="515" width="8" style="67" customWidth="1"/>
    <col min="516" max="516" width="3.85546875" style="67" customWidth="1"/>
    <col min="517" max="517" width="3" style="67" customWidth="1"/>
    <col min="518" max="518" width="28.5703125" style="67" customWidth="1"/>
    <col min="519" max="519" width="2.28515625" style="67" customWidth="1"/>
    <col min="520" max="520" width="12.5703125" style="67" customWidth="1"/>
    <col min="521" max="521" width="3.42578125" style="67" customWidth="1"/>
    <col min="522" max="523" width="14.85546875" style="67" customWidth="1"/>
    <col min="524" max="524" width="13.140625" style="67" customWidth="1"/>
    <col min="525" max="525" width="4.5703125" style="67" customWidth="1"/>
    <col min="526" max="526" width="5" style="67" customWidth="1"/>
    <col min="527" max="527" width="23.28515625" style="67" customWidth="1"/>
    <col min="528" max="528" width="26" style="67" customWidth="1"/>
    <col min="529" max="529" width="15.7109375" style="67" customWidth="1"/>
    <col min="530" max="530" width="20.28515625" style="67" customWidth="1"/>
    <col min="531" max="768" width="6.85546875" style="67"/>
    <col min="769" max="769" width="1.140625" style="67" customWidth="1"/>
    <col min="770" max="770" width="2.28515625" style="67" customWidth="1"/>
    <col min="771" max="771" width="8" style="67" customWidth="1"/>
    <col min="772" max="772" width="3.85546875" style="67" customWidth="1"/>
    <col min="773" max="773" width="3" style="67" customWidth="1"/>
    <col min="774" max="774" width="28.5703125" style="67" customWidth="1"/>
    <col min="775" max="775" width="2.28515625" style="67" customWidth="1"/>
    <col min="776" max="776" width="12.5703125" style="67" customWidth="1"/>
    <col min="777" max="777" width="3.42578125" style="67" customWidth="1"/>
    <col min="778" max="779" width="14.85546875" style="67" customWidth="1"/>
    <col min="780" max="780" width="13.140625" style="67" customWidth="1"/>
    <col min="781" max="781" width="4.5703125" style="67" customWidth="1"/>
    <col min="782" max="782" width="5" style="67" customWidth="1"/>
    <col min="783" max="783" width="23.28515625" style="67" customWidth="1"/>
    <col min="784" max="784" width="26" style="67" customWidth="1"/>
    <col min="785" max="785" width="15.7109375" style="67" customWidth="1"/>
    <col min="786" max="786" width="20.28515625" style="67" customWidth="1"/>
    <col min="787" max="1024" width="6.85546875" style="67"/>
    <col min="1025" max="1025" width="1.140625" style="67" customWidth="1"/>
    <col min="1026" max="1026" width="2.28515625" style="67" customWidth="1"/>
    <col min="1027" max="1027" width="8" style="67" customWidth="1"/>
    <col min="1028" max="1028" width="3.85546875" style="67" customWidth="1"/>
    <col min="1029" max="1029" width="3" style="67" customWidth="1"/>
    <col min="1030" max="1030" width="28.5703125" style="67" customWidth="1"/>
    <col min="1031" max="1031" width="2.28515625" style="67" customWidth="1"/>
    <col min="1032" max="1032" width="12.5703125" style="67" customWidth="1"/>
    <col min="1033" max="1033" width="3.42578125" style="67" customWidth="1"/>
    <col min="1034" max="1035" width="14.85546875" style="67" customWidth="1"/>
    <col min="1036" max="1036" width="13.140625" style="67" customWidth="1"/>
    <col min="1037" max="1037" width="4.5703125" style="67" customWidth="1"/>
    <col min="1038" max="1038" width="5" style="67" customWidth="1"/>
    <col min="1039" max="1039" width="23.28515625" style="67" customWidth="1"/>
    <col min="1040" max="1040" width="26" style="67" customWidth="1"/>
    <col min="1041" max="1041" width="15.7109375" style="67" customWidth="1"/>
    <col min="1042" max="1042" width="20.28515625" style="67" customWidth="1"/>
    <col min="1043" max="1280" width="6.85546875" style="67"/>
    <col min="1281" max="1281" width="1.140625" style="67" customWidth="1"/>
    <col min="1282" max="1282" width="2.28515625" style="67" customWidth="1"/>
    <col min="1283" max="1283" width="8" style="67" customWidth="1"/>
    <col min="1284" max="1284" width="3.85546875" style="67" customWidth="1"/>
    <col min="1285" max="1285" width="3" style="67" customWidth="1"/>
    <col min="1286" max="1286" width="28.5703125" style="67" customWidth="1"/>
    <col min="1287" max="1287" width="2.28515625" style="67" customWidth="1"/>
    <col min="1288" max="1288" width="12.5703125" style="67" customWidth="1"/>
    <col min="1289" max="1289" width="3.42578125" style="67" customWidth="1"/>
    <col min="1290" max="1291" width="14.85546875" style="67" customWidth="1"/>
    <col min="1292" max="1292" width="13.140625" style="67" customWidth="1"/>
    <col min="1293" max="1293" width="4.5703125" style="67" customWidth="1"/>
    <col min="1294" max="1294" width="5" style="67" customWidth="1"/>
    <col min="1295" max="1295" width="23.28515625" style="67" customWidth="1"/>
    <col min="1296" max="1296" width="26" style="67" customWidth="1"/>
    <col min="1297" max="1297" width="15.7109375" style="67" customWidth="1"/>
    <col min="1298" max="1298" width="20.28515625" style="67" customWidth="1"/>
    <col min="1299" max="1536" width="6.85546875" style="67"/>
    <col min="1537" max="1537" width="1.140625" style="67" customWidth="1"/>
    <col min="1538" max="1538" width="2.28515625" style="67" customWidth="1"/>
    <col min="1539" max="1539" width="8" style="67" customWidth="1"/>
    <col min="1540" max="1540" width="3.85546875" style="67" customWidth="1"/>
    <col min="1541" max="1541" width="3" style="67" customWidth="1"/>
    <col min="1542" max="1542" width="28.5703125" style="67" customWidth="1"/>
    <col min="1543" max="1543" width="2.28515625" style="67" customWidth="1"/>
    <col min="1544" max="1544" width="12.5703125" style="67" customWidth="1"/>
    <col min="1545" max="1545" width="3.42578125" style="67" customWidth="1"/>
    <col min="1546" max="1547" width="14.85546875" style="67" customWidth="1"/>
    <col min="1548" max="1548" width="13.140625" style="67" customWidth="1"/>
    <col min="1549" max="1549" width="4.5703125" style="67" customWidth="1"/>
    <col min="1550" max="1550" width="5" style="67" customWidth="1"/>
    <col min="1551" max="1551" width="23.28515625" style="67" customWidth="1"/>
    <col min="1552" max="1552" width="26" style="67" customWidth="1"/>
    <col min="1553" max="1553" width="15.7109375" style="67" customWidth="1"/>
    <col min="1554" max="1554" width="20.28515625" style="67" customWidth="1"/>
    <col min="1555" max="1792" width="6.85546875" style="67"/>
    <col min="1793" max="1793" width="1.140625" style="67" customWidth="1"/>
    <col min="1794" max="1794" width="2.28515625" style="67" customWidth="1"/>
    <col min="1795" max="1795" width="8" style="67" customWidth="1"/>
    <col min="1796" max="1796" width="3.85546875" style="67" customWidth="1"/>
    <col min="1797" max="1797" width="3" style="67" customWidth="1"/>
    <col min="1798" max="1798" width="28.5703125" style="67" customWidth="1"/>
    <col min="1799" max="1799" width="2.28515625" style="67" customWidth="1"/>
    <col min="1800" max="1800" width="12.5703125" style="67" customWidth="1"/>
    <col min="1801" max="1801" width="3.42578125" style="67" customWidth="1"/>
    <col min="1802" max="1803" width="14.85546875" style="67" customWidth="1"/>
    <col min="1804" max="1804" width="13.140625" style="67" customWidth="1"/>
    <col min="1805" max="1805" width="4.5703125" style="67" customWidth="1"/>
    <col min="1806" max="1806" width="5" style="67" customWidth="1"/>
    <col min="1807" max="1807" width="23.28515625" style="67" customWidth="1"/>
    <col min="1808" max="1808" width="26" style="67" customWidth="1"/>
    <col min="1809" max="1809" width="15.7109375" style="67" customWidth="1"/>
    <col min="1810" max="1810" width="20.28515625" style="67" customWidth="1"/>
    <col min="1811" max="2048" width="6.85546875" style="67"/>
    <col min="2049" max="2049" width="1.140625" style="67" customWidth="1"/>
    <col min="2050" max="2050" width="2.28515625" style="67" customWidth="1"/>
    <col min="2051" max="2051" width="8" style="67" customWidth="1"/>
    <col min="2052" max="2052" width="3.85546875" style="67" customWidth="1"/>
    <col min="2053" max="2053" width="3" style="67" customWidth="1"/>
    <col min="2054" max="2054" width="28.5703125" style="67" customWidth="1"/>
    <col min="2055" max="2055" width="2.28515625" style="67" customWidth="1"/>
    <col min="2056" max="2056" width="12.5703125" style="67" customWidth="1"/>
    <col min="2057" max="2057" width="3.42578125" style="67" customWidth="1"/>
    <col min="2058" max="2059" width="14.85546875" style="67" customWidth="1"/>
    <col min="2060" max="2060" width="13.140625" style="67" customWidth="1"/>
    <col min="2061" max="2061" width="4.5703125" style="67" customWidth="1"/>
    <col min="2062" max="2062" width="5" style="67" customWidth="1"/>
    <col min="2063" max="2063" width="23.28515625" style="67" customWidth="1"/>
    <col min="2064" max="2064" width="26" style="67" customWidth="1"/>
    <col min="2065" max="2065" width="15.7109375" style="67" customWidth="1"/>
    <col min="2066" max="2066" width="20.28515625" style="67" customWidth="1"/>
    <col min="2067" max="2304" width="6.85546875" style="67"/>
    <col min="2305" max="2305" width="1.140625" style="67" customWidth="1"/>
    <col min="2306" max="2306" width="2.28515625" style="67" customWidth="1"/>
    <col min="2307" max="2307" width="8" style="67" customWidth="1"/>
    <col min="2308" max="2308" width="3.85546875" style="67" customWidth="1"/>
    <col min="2309" max="2309" width="3" style="67" customWidth="1"/>
    <col min="2310" max="2310" width="28.5703125" style="67" customWidth="1"/>
    <col min="2311" max="2311" width="2.28515625" style="67" customWidth="1"/>
    <col min="2312" max="2312" width="12.5703125" style="67" customWidth="1"/>
    <col min="2313" max="2313" width="3.42578125" style="67" customWidth="1"/>
    <col min="2314" max="2315" width="14.85546875" style="67" customWidth="1"/>
    <col min="2316" max="2316" width="13.140625" style="67" customWidth="1"/>
    <col min="2317" max="2317" width="4.5703125" style="67" customWidth="1"/>
    <col min="2318" max="2318" width="5" style="67" customWidth="1"/>
    <col min="2319" max="2319" width="23.28515625" style="67" customWidth="1"/>
    <col min="2320" max="2320" width="26" style="67" customWidth="1"/>
    <col min="2321" max="2321" width="15.7109375" style="67" customWidth="1"/>
    <col min="2322" max="2322" width="20.28515625" style="67" customWidth="1"/>
    <col min="2323" max="2560" width="6.85546875" style="67"/>
    <col min="2561" max="2561" width="1.140625" style="67" customWidth="1"/>
    <col min="2562" max="2562" width="2.28515625" style="67" customWidth="1"/>
    <col min="2563" max="2563" width="8" style="67" customWidth="1"/>
    <col min="2564" max="2564" width="3.85546875" style="67" customWidth="1"/>
    <col min="2565" max="2565" width="3" style="67" customWidth="1"/>
    <col min="2566" max="2566" width="28.5703125" style="67" customWidth="1"/>
    <col min="2567" max="2567" width="2.28515625" style="67" customWidth="1"/>
    <col min="2568" max="2568" width="12.5703125" style="67" customWidth="1"/>
    <col min="2569" max="2569" width="3.42578125" style="67" customWidth="1"/>
    <col min="2570" max="2571" width="14.85546875" style="67" customWidth="1"/>
    <col min="2572" max="2572" width="13.140625" style="67" customWidth="1"/>
    <col min="2573" max="2573" width="4.5703125" style="67" customWidth="1"/>
    <col min="2574" max="2574" width="5" style="67" customWidth="1"/>
    <col min="2575" max="2575" width="23.28515625" style="67" customWidth="1"/>
    <col min="2576" max="2576" width="26" style="67" customWidth="1"/>
    <col min="2577" max="2577" width="15.7109375" style="67" customWidth="1"/>
    <col min="2578" max="2578" width="20.28515625" style="67" customWidth="1"/>
    <col min="2579" max="2816" width="6.85546875" style="67"/>
    <col min="2817" max="2817" width="1.140625" style="67" customWidth="1"/>
    <col min="2818" max="2818" width="2.28515625" style="67" customWidth="1"/>
    <col min="2819" max="2819" width="8" style="67" customWidth="1"/>
    <col min="2820" max="2820" width="3.85546875" style="67" customWidth="1"/>
    <col min="2821" max="2821" width="3" style="67" customWidth="1"/>
    <col min="2822" max="2822" width="28.5703125" style="67" customWidth="1"/>
    <col min="2823" max="2823" width="2.28515625" style="67" customWidth="1"/>
    <col min="2824" max="2824" width="12.5703125" style="67" customWidth="1"/>
    <col min="2825" max="2825" width="3.42578125" style="67" customWidth="1"/>
    <col min="2826" max="2827" width="14.85546875" style="67" customWidth="1"/>
    <col min="2828" max="2828" width="13.140625" style="67" customWidth="1"/>
    <col min="2829" max="2829" width="4.5703125" style="67" customWidth="1"/>
    <col min="2830" max="2830" width="5" style="67" customWidth="1"/>
    <col min="2831" max="2831" width="23.28515625" style="67" customWidth="1"/>
    <col min="2832" max="2832" width="26" style="67" customWidth="1"/>
    <col min="2833" max="2833" width="15.7109375" style="67" customWidth="1"/>
    <col min="2834" max="2834" width="20.28515625" style="67" customWidth="1"/>
    <col min="2835" max="3072" width="6.85546875" style="67"/>
    <col min="3073" max="3073" width="1.140625" style="67" customWidth="1"/>
    <col min="3074" max="3074" width="2.28515625" style="67" customWidth="1"/>
    <col min="3075" max="3075" width="8" style="67" customWidth="1"/>
    <col min="3076" max="3076" width="3.85546875" style="67" customWidth="1"/>
    <col min="3077" max="3077" width="3" style="67" customWidth="1"/>
    <col min="3078" max="3078" width="28.5703125" style="67" customWidth="1"/>
    <col min="3079" max="3079" width="2.28515625" style="67" customWidth="1"/>
    <col min="3080" max="3080" width="12.5703125" style="67" customWidth="1"/>
    <col min="3081" max="3081" width="3.42578125" style="67" customWidth="1"/>
    <col min="3082" max="3083" width="14.85546875" style="67" customWidth="1"/>
    <col min="3084" max="3084" width="13.140625" style="67" customWidth="1"/>
    <col min="3085" max="3085" width="4.5703125" style="67" customWidth="1"/>
    <col min="3086" max="3086" width="5" style="67" customWidth="1"/>
    <col min="3087" max="3087" width="23.28515625" style="67" customWidth="1"/>
    <col min="3088" max="3088" width="26" style="67" customWidth="1"/>
    <col min="3089" max="3089" width="15.7109375" style="67" customWidth="1"/>
    <col min="3090" max="3090" width="20.28515625" style="67" customWidth="1"/>
    <col min="3091" max="3328" width="6.85546875" style="67"/>
    <col min="3329" max="3329" width="1.140625" style="67" customWidth="1"/>
    <col min="3330" max="3330" width="2.28515625" style="67" customWidth="1"/>
    <col min="3331" max="3331" width="8" style="67" customWidth="1"/>
    <col min="3332" max="3332" width="3.85546875" style="67" customWidth="1"/>
    <col min="3333" max="3333" width="3" style="67" customWidth="1"/>
    <col min="3334" max="3334" width="28.5703125" style="67" customWidth="1"/>
    <col min="3335" max="3335" width="2.28515625" style="67" customWidth="1"/>
    <col min="3336" max="3336" width="12.5703125" style="67" customWidth="1"/>
    <col min="3337" max="3337" width="3.42578125" style="67" customWidth="1"/>
    <col min="3338" max="3339" width="14.85546875" style="67" customWidth="1"/>
    <col min="3340" max="3340" width="13.140625" style="67" customWidth="1"/>
    <col min="3341" max="3341" width="4.5703125" style="67" customWidth="1"/>
    <col min="3342" max="3342" width="5" style="67" customWidth="1"/>
    <col min="3343" max="3343" width="23.28515625" style="67" customWidth="1"/>
    <col min="3344" max="3344" width="26" style="67" customWidth="1"/>
    <col min="3345" max="3345" width="15.7109375" style="67" customWidth="1"/>
    <col min="3346" max="3346" width="20.28515625" style="67" customWidth="1"/>
    <col min="3347" max="3584" width="6.85546875" style="67"/>
    <col min="3585" max="3585" width="1.140625" style="67" customWidth="1"/>
    <col min="3586" max="3586" width="2.28515625" style="67" customWidth="1"/>
    <col min="3587" max="3587" width="8" style="67" customWidth="1"/>
    <col min="3588" max="3588" width="3.85546875" style="67" customWidth="1"/>
    <col min="3589" max="3589" width="3" style="67" customWidth="1"/>
    <col min="3590" max="3590" width="28.5703125" style="67" customWidth="1"/>
    <col min="3591" max="3591" width="2.28515625" style="67" customWidth="1"/>
    <col min="3592" max="3592" width="12.5703125" style="67" customWidth="1"/>
    <col min="3593" max="3593" width="3.42578125" style="67" customWidth="1"/>
    <col min="3594" max="3595" width="14.85546875" style="67" customWidth="1"/>
    <col min="3596" max="3596" width="13.140625" style="67" customWidth="1"/>
    <col min="3597" max="3597" width="4.5703125" style="67" customWidth="1"/>
    <col min="3598" max="3598" width="5" style="67" customWidth="1"/>
    <col min="3599" max="3599" width="23.28515625" style="67" customWidth="1"/>
    <col min="3600" max="3600" width="26" style="67" customWidth="1"/>
    <col min="3601" max="3601" width="15.7109375" style="67" customWidth="1"/>
    <col min="3602" max="3602" width="20.28515625" style="67" customWidth="1"/>
    <col min="3603" max="3840" width="6.85546875" style="67"/>
    <col min="3841" max="3841" width="1.140625" style="67" customWidth="1"/>
    <col min="3842" max="3842" width="2.28515625" style="67" customWidth="1"/>
    <col min="3843" max="3843" width="8" style="67" customWidth="1"/>
    <col min="3844" max="3844" width="3.85546875" style="67" customWidth="1"/>
    <col min="3845" max="3845" width="3" style="67" customWidth="1"/>
    <col min="3846" max="3846" width="28.5703125" style="67" customWidth="1"/>
    <col min="3847" max="3847" width="2.28515625" style="67" customWidth="1"/>
    <col min="3848" max="3848" width="12.5703125" style="67" customWidth="1"/>
    <col min="3849" max="3849" width="3.42578125" style="67" customWidth="1"/>
    <col min="3850" max="3851" width="14.85546875" style="67" customWidth="1"/>
    <col min="3852" max="3852" width="13.140625" style="67" customWidth="1"/>
    <col min="3853" max="3853" width="4.5703125" style="67" customWidth="1"/>
    <col min="3854" max="3854" width="5" style="67" customWidth="1"/>
    <col min="3855" max="3855" width="23.28515625" style="67" customWidth="1"/>
    <col min="3856" max="3856" width="26" style="67" customWidth="1"/>
    <col min="3857" max="3857" width="15.7109375" style="67" customWidth="1"/>
    <col min="3858" max="3858" width="20.28515625" style="67" customWidth="1"/>
    <col min="3859" max="4096" width="6.85546875" style="67"/>
    <col min="4097" max="4097" width="1.140625" style="67" customWidth="1"/>
    <col min="4098" max="4098" width="2.28515625" style="67" customWidth="1"/>
    <col min="4099" max="4099" width="8" style="67" customWidth="1"/>
    <col min="4100" max="4100" width="3.85546875" style="67" customWidth="1"/>
    <col min="4101" max="4101" width="3" style="67" customWidth="1"/>
    <col min="4102" max="4102" width="28.5703125" style="67" customWidth="1"/>
    <col min="4103" max="4103" width="2.28515625" style="67" customWidth="1"/>
    <col min="4104" max="4104" width="12.5703125" style="67" customWidth="1"/>
    <col min="4105" max="4105" width="3.42578125" style="67" customWidth="1"/>
    <col min="4106" max="4107" width="14.85546875" style="67" customWidth="1"/>
    <col min="4108" max="4108" width="13.140625" style="67" customWidth="1"/>
    <col min="4109" max="4109" width="4.5703125" style="67" customWidth="1"/>
    <col min="4110" max="4110" width="5" style="67" customWidth="1"/>
    <col min="4111" max="4111" width="23.28515625" style="67" customWidth="1"/>
    <col min="4112" max="4112" width="26" style="67" customWidth="1"/>
    <col min="4113" max="4113" width="15.7109375" style="67" customWidth="1"/>
    <col min="4114" max="4114" width="20.28515625" style="67" customWidth="1"/>
    <col min="4115" max="4352" width="6.85546875" style="67"/>
    <col min="4353" max="4353" width="1.140625" style="67" customWidth="1"/>
    <col min="4354" max="4354" width="2.28515625" style="67" customWidth="1"/>
    <col min="4355" max="4355" width="8" style="67" customWidth="1"/>
    <col min="4356" max="4356" width="3.85546875" style="67" customWidth="1"/>
    <col min="4357" max="4357" width="3" style="67" customWidth="1"/>
    <col min="4358" max="4358" width="28.5703125" style="67" customWidth="1"/>
    <col min="4359" max="4359" width="2.28515625" style="67" customWidth="1"/>
    <col min="4360" max="4360" width="12.5703125" style="67" customWidth="1"/>
    <col min="4361" max="4361" width="3.42578125" style="67" customWidth="1"/>
    <col min="4362" max="4363" width="14.85546875" style="67" customWidth="1"/>
    <col min="4364" max="4364" width="13.140625" style="67" customWidth="1"/>
    <col min="4365" max="4365" width="4.5703125" style="67" customWidth="1"/>
    <col min="4366" max="4366" width="5" style="67" customWidth="1"/>
    <col min="4367" max="4367" width="23.28515625" style="67" customWidth="1"/>
    <col min="4368" max="4368" width="26" style="67" customWidth="1"/>
    <col min="4369" max="4369" width="15.7109375" style="67" customWidth="1"/>
    <col min="4370" max="4370" width="20.28515625" style="67" customWidth="1"/>
    <col min="4371" max="4608" width="6.85546875" style="67"/>
    <col min="4609" max="4609" width="1.140625" style="67" customWidth="1"/>
    <col min="4610" max="4610" width="2.28515625" style="67" customWidth="1"/>
    <col min="4611" max="4611" width="8" style="67" customWidth="1"/>
    <col min="4612" max="4612" width="3.85546875" style="67" customWidth="1"/>
    <col min="4613" max="4613" width="3" style="67" customWidth="1"/>
    <col min="4614" max="4614" width="28.5703125" style="67" customWidth="1"/>
    <col min="4615" max="4615" width="2.28515625" style="67" customWidth="1"/>
    <col min="4616" max="4616" width="12.5703125" style="67" customWidth="1"/>
    <col min="4617" max="4617" width="3.42578125" style="67" customWidth="1"/>
    <col min="4618" max="4619" width="14.85546875" style="67" customWidth="1"/>
    <col min="4620" max="4620" width="13.140625" style="67" customWidth="1"/>
    <col min="4621" max="4621" width="4.5703125" style="67" customWidth="1"/>
    <col min="4622" max="4622" width="5" style="67" customWidth="1"/>
    <col min="4623" max="4623" width="23.28515625" style="67" customWidth="1"/>
    <col min="4624" max="4624" width="26" style="67" customWidth="1"/>
    <col min="4625" max="4625" width="15.7109375" style="67" customWidth="1"/>
    <col min="4626" max="4626" width="20.28515625" style="67" customWidth="1"/>
    <col min="4627" max="4864" width="6.85546875" style="67"/>
    <col min="4865" max="4865" width="1.140625" style="67" customWidth="1"/>
    <col min="4866" max="4866" width="2.28515625" style="67" customWidth="1"/>
    <col min="4867" max="4867" width="8" style="67" customWidth="1"/>
    <col min="4868" max="4868" width="3.85546875" style="67" customWidth="1"/>
    <col min="4869" max="4869" width="3" style="67" customWidth="1"/>
    <col min="4870" max="4870" width="28.5703125" style="67" customWidth="1"/>
    <col min="4871" max="4871" width="2.28515625" style="67" customWidth="1"/>
    <col min="4872" max="4872" width="12.5703125" style="67" customWidth="1"/>
    <col min="4873" max="4873" width="3.42578125" style="67" customWidth="1"/>
    <col min="4874" max="4875" width="14.85546875" style="67" customWidth="1"/>
    <col min="4876" max="4876" width="13.140625" style="67" customWidth="1"/>
    <col min="4877" max="4877" width="4.5703125" style="67" customWidth="1"/>
    <col min="4878" max="4878" width="5" style="67" customWidth="1"/>
    <col min="4879" max="4879" width="23.28515625" style="67" customWidth="1"/>
    <col min="4880" max="4880" width="26" style="67" customWidth="1"/>
    <col min="4881" max="4881" width="15.7109375" style="67" customWidth="1"/>
    <col min="4882" max="4882" width="20.28515625" style="67" customWidth="1"/>
    <col min="4883" max="5120" width="6.85546875" style="67"/>
    <col min="5121" max="5121" width="1.140625" style="67" customWidth="1"/>
    <col min="5122" max="5122" width="2.28515625" style="67" customWidth="1"/>
    <col min="5123" max="5123" width="8" style="67" customWidth="1"/>
    <col min="5124" max="5124" width="3.85546875" style="67" customWidth="1"/>
    <col min="5125" max="5125" width="3" style="67" customWidth="1"/>
    <col min="5126" max="5126" width="28.5703125" style="67" customWidth="1"/>
    <col min="5127" max="5127" width="2.28515625" style="67" customWidth="1"/>
    <col min="5128" max="5128" width="12.5703125" style="67" customWidth="1"/>
    <col min="5129" max="5129" width="3.42578125" style="67" customWidth="1"/>
    <col min="5130" max="5131" width="14.85546875" style="67" customWidth="1"/>
    <col min="5132" max="5132" width="13.140625" style="67" customWidth="1"/>
    <col min="5133" max="5133" width="4.5703125" style="67" customWidth="1"/>
    <col min="5134" max="5134" width="5" style="67" customWidth="1"/>
    <col min="5135" max="5135" width="23.28515625" style="67" customWidth="1"/>
    <col min="5136" max="5136" width="26" style="67" customWidth="1"/>
    <col min="5137" max="5137" width="15.7109375" style="67" customWidth="1"/>
    <col min="5138" max="5138" width="20.28515625" style="67" customWidth="1"/>
    <col min="5139" max="5376" width="6.85546875" style="67"/>
    <col min="5377" max="5377" width="1.140625" style="67" customWidth="1"/>
    <col min="5378" max="5378" width="2.28515625" style="67" customWidth="1"/>
    <col min="5379" max="5379" width="8" style="67" customWidth="1"/>
    <col min="5380" max="5380" width="3.85546875" style="67" customWidth="1"/>
    <col min="5381" max="5381" width="3" style="67" customWidth="1"/>
    <col min="5382" max="5382" width="28.5703125" style="67" customWidth="1"/>
    <col min="5383" max="5383" width="2.28515625" style="67" customWidth="1"/>
    <col min="5384" max="5384" width="12.5703125" style="67" customWidth="1"/>
    <col min="5385" max="5385" width="3.42578125" style="67" customWidth="1"/>
    <col min="5386" max="5387" width="14.85546875" style="67" customWidth="1"/>
    <col min="5388" max="5388" width="13.140625" style="67" customWidth="1"/>
    <col min="5389" max="5389" width="4.5703125" style="67" customWidth="1"/>
    <col min="5390" max="5390" width="5" style="67" customWidth="1"/>
    <col min="5391" max="5391" width="23.28515625" style="67" customWidth="1"/>
    <col min="5392" max="5392" width="26" style="67" customWidth="1"/>
    <col min="5393" max="5393" width="15.7109375" style="67" customWidth="1"/>
    <col min="5394" max="5394" width="20.28515625" style="67" customWidth="1"/>
    <col min="5395" max="5632" width="6.85546875" style="67"/>
    <col min="5633" max="5633" width="1.140625" style="67" customWidth="1"/>
    <col min="5634" max="5634" width="2.28515625" style="67" customWidth="1"/>
    <col min="5635" max="5635" width="8" style="67" customWidth="1"/>
    <col min="5636" max="5636" width="3.85546875" style="67" customWidth="1"/>
    <col min="5637" max="5637" width="3" style="67" customWidth="1"/>
    <col min="5638" max="5638" width="28.5703125" style="67" customWidth="1"/>
    <col min="5639" max="5639" width="2.28515625" style="67" customWidth="1"/>
    <col min="5640" max="5640" width="12.5703125" style="67" customWidth="1"/>
    <col min="5641" max="5641" width="3.42578125" style="67" customWidth="1"/>
    <col min="5642" max="5643" width="14.85546875" style="67" customWidth="1"/>
    <col min="5644" max="5644" width="13.140625" style="67" customWidth="1"/>
    <col min="5645" max="5645" width="4.5703125" style="67" customWidth="1"/>
    <col min="5646" max="5646" width="5" style="67" customWidth="1"/>
    <col min="5647" max="5647" width="23.28515625" style="67" customWidth="1"/>
    <col min="5648" max="5648" width="26" style="67" customWidth="1"/>
    <col min="5649" max="5649" width="15.7109375" style="67" customWidth="1"/>
    <col min="5650" max="5650" width="20.28515625" style="67" customWidth="1"/>
    <col min="5651" max="5888" width="6.85546875" style="67"/>
    <col min="5889" max="5889" width="1.140625" style="67" customWidth="1"/>
    <col min="5890" max="5890" width="2.28515625" style="67" customWidth="1"/>
    <col min="5891" max="5891" width="8" style="67" customWidth="1"/>
    <col min="5892" max="5892" width="3.85546875" style="67" customWidth="1"/>
    <col min="5893" max="5893" width="3" style="67" customWidth="1"/>
    <col min="5894" max="5894" width="28.5703125" style="67" customWidth="1"/>
    <col min="5895" max="5895" width="2.28515625" style="67" customWidth="1"/>
    <col min="5896" max="5896" width="12.5703125" style="67" customWidth="1"/>
    <col min="5897" max="5897" width="3.42578125" style="67" customWidth="1"/>
    <col min="5898" max="5899" width="14.85546875" style="67" customWidth="1"/>
    <col min="5900" max="5900" width="13.140625" style="67" customWidth="1"/>
    <col min="5901" max="5901" width="4.5703125" style="67" customWidth="1"/>
    <col min="5902" max="5902" width="5" style="67" customWidth="1"/>
    <col min="5903" max="5903" width="23.28515625" style="67" customWidth="1"/>
    <col min="5904" max="5904" width="26" style="67" customWidth="1"/>
    <col min="5905" max="5905" width="15.7109375" style="67" customWidth="1"/>
    <col min="5906" max="5906" width="20.28515625" style="67" customWidth="1"/>
    <col min="5907" max="6144" width="6.85546875" style="67"/>
    <col min="6145" max="6145" width="1.140625" style="67" customWidth="1"/>
    <col min="6146" max="6146" width="2.28515625" style="67" customWidth="1"/>
    <col min="6147" max="6147" width="8" style="67" customWidth="1"/>
    <col min="6148" max="6148" width="3.85546875" style="67" customWidth="1"/>
    <col min="6149" max="6149" width="3" style="67" customWidth="1"/>
    <col min="6150" max="6150" width="28.5703125" style="67" customWidth="1"/>
    <col min="6151" max="6151" width="2.28515625" style="67" customWidth="1"/>
    <col min="6152" max="6152" width="12.5703125" style="67" customWidth="1"/>
    <col min="6153" max="6153" width="3.42578125" style="67" customWidth="1"/>
    <col min="6154" max="6155" width="14.85546875" style="67" customWidth="1"/>
    <col min="6156" max="6156" width="13.140625" style="67" customWidth="1"/>
    <col min="6157" max="6157" width="4.5703125" style="67" customWidth="1"/>
    <col min="6158" max="6158" width="5" style="67" customWidth="1"/>
    <col min="6159" max="6159" width="23.28515625" style="67" customWidth="1"/>
    <col min="6160" max="6160" width="26" style="67" customWidth="1"/>
    <col min="6161" max="6161" width="15.7109375" style="67" customWidth="1"/>
    <col min="6162" max="6162" width="20.28515625" style="67" customWidth="1"/>
    <col min="6163" max="6400" width="6.85546875" style="67"/>
    <col min="6401" max="6401" width="1.140625" style="67" customWidth="1"/>
    <col min="6402" max="6402" width="2.28515625" style="67" customWidth="1"/>
    <col min="6403" max="6403" width="8" style="67" customWidth="1"/>
    <col min="6404" max="6404" width="3.85546875" style="67" customWidth="1"/>
    <col min="6405" max="6405" width="3" style="67" customWidth="1"/>
    <col min="6406" max="6406" width="28.5703125" style="67" customWidth="1"/>
    <col min="6407" max="6407" width="2.28515625" style="67" customWidth="1"/>
    <col min="6408" max="6408" width="12.5703125" style="67" customWidth="1"/>
    <col min="6409" max="6409" width="3.42578125" style="67" customWidth="1"/>
    <col min="6410" max="6411" width="14.85546875" style="67" customWidth="1"/>
    <col min="6412" max="6412" width="13.140625" style="67" customWidth="1"/>
    <col min="6413" max="6413" width="4.5703125" style="67" customWidth="1"/>
    <col min="6414" max="6414" width="5" style="67" customWidth="1"/>
    <col min="6415" max="6415" width="23.28515625" style="67" customWidth="1"/>
    <col min="6416" max="6416" width="26" style="67" customWidth="1"/>
    <col min="6417" max="6417" width="15.7109375" style="67" customWidth="1"/>
    <col min="6418" max="6418" width="20.28515625" style="67" customWidth="1"/>
    <col min="6419" max="6656" width="6.85546875" style="67"/>
    <col min="6657" max="6657" width="1.140625" style="67" customWidth="1"/>
    <col min="6658" max="6658" width="2.28515625" style="67" customWidth="1"/>
    <col min="6659" max="6659" width="8" style="67" customWidth="1"/>
    <col min="6660" max="6660" width="3.85546875" style="67" customWidth="1"/>
    <col min="6661" max="6661" width="3" style="67" customWidth="1"/>
    <col min="6662" max="6662" width="28.5703125" style="67" customWidth="1"/>
    <col min="6663" max="6663" width="2.28515625" style="67" customWidth="1"/>
    <col min="6664" max="6664" width="12.5703125" style="67" customWidth="1"/>
    <col min="6665" max="6665" width="3.42578125" style="67" customWidth="1"/>
    <col min="6666" max="6667" width="14.85546875" style="67" customWidth="1"/>
    <col min="6668" max="6668" width="13.140625" style="67" customWidth="1"/>
    <col min="6669" max="6669" width="4.5703125" style="67" customWidth="1"/>
    <col min="6670" max="6670" width="5" style="67" customWidth="1"/>
    <col min="6671" max="6671" width="23.28515625" style="67" customWidth="1"/>
    <col min="6672" max="6672" width="26" style="67" customWidth="1"/>
    <col min="6673" max="6673" width="15.7109375" style="67" customWidth="1"/>
    <col min="6674" max="6674" width="20.28515625" style="67" customWidth="1"/>
    <col min="6675" max="6912" width="6.85546875" style="67"/>
    <col min="6913" max="6913" width="1.140625" style="67" customWidth="1"/>
    <col min="6914" max="6914" width="2.28515625" style="67" customWidth="1"/>
    <col min="6915" max="6915" width="8" style="67" customWidth="1"/>
    <col min="6916" max="6916" width="3.85546875" style="67" customWidth="1"/>
    <col min="6917" max="6917" width="3" style="67" customWidth="1"/>
    <col min="6918" max="6918" width="28.5703125" style="67" customWidth="1"/>
    <col min="6919" max="6919" width="2.28515625" style="67" customWidth="1"/>
    <col min="6920" max="6920" width="12.5703125" style="67" customWidth="1"/>
    <col min="6921" max="6921" width="3.42578125" style="67" customWidth="1"/>
    <col min="6922" max="6923" width="14.85546875" style="67" customWidth="1"/>
    <col min="6924" max="6924" width="13.140625" style="67" customWidth="1"/>
    <col min="6925" max="6925" width="4.5703125" style="67" customWidth="1"/>
    <col min="6926" max="6926" width="5" style="67" customWidth="1"/>
    <col min="6927" max="6927" width="23.28515625" style="67" customWidth="1"/>
    <col min="6928" max="6928" width="26" style="67" customWidth="1"/>
    <col min="6929" max="6929" width="15.7109375" style="67" customWidth="1"/>
    <col min="6930" max="6930" width="20.28515625" style="67" customWidth="1"/>
    <col min="6931" max="7168" width="6.85546875" style="67"/>
    <col min="7169" max="7169" width="1.140625" style="67" customWidth="1"/>
    <col min="7170" max="7170" width="2.28515625" style="67" customWidth="1"/>
    <col min="7171" max="7171" width="8" style="67" customWidth="1"/>
    <col min="7172" max="7172" width="3.85546875" style="67" customWidth="1"/>
    <col min="7173" max="7173" width="3" style="67" customWidth="1"/>
    <col min="7174" max="7174" width="28.5703125" style="67" customWidth="1"/>
    <col min="7175" max="7175" width="2.28515625" style="67" customWidth="1"/>
    <col min="7176" max="7176" width="12.5703125" style="67" customWidth="1"/>
    <col min="7177" max="7177" width="3.42578125" style="67" customWidth="1"/>
    <col min="7178" max="7179" width="14.85546875" style="67" customWidth="1"/>
    <col min="7180" max="7180" width="13.140625" style="67" customWidth="1"/>
    <col min="7181" max="7181" width="4.5703125" style="67" customWidth="1"/>
    <col min="7182" max="7182" width="5" style="67" customWidth="1"/>
    <col min="7183" max="7183" width="23.28515625" style="67" customWidth="1"/>
    <col min="7184" max="7184" width="26" style="67" customWidth="1"/>
    <col min="7185" max="7185" width="15.7109375" style="67" customWidth="1"/>
    <col min="7186" max="7186" width="20.28515625" style="67" customWidth="1"/>
    <col min="7187" max="7424" width="6.85546875" style="67"/>
    <col min="7425" max="7425" width="1.140625" style="67" customWidth="1"/>
    <col min="7426" max="7426" width="2.28515625" style="67" customWidth="1"/>
    <col min="7427" max="7427" width="8" style="67" customWidth="1"/>
    <col min="7428" max="7428" width="3.85546875" style="67" customWidth="1"/>
    <col min="7429" max="7429" width="3" style="67" customWidth="1"/>
    <col min="7430" max="7430" width="28.5703125" style="67" customWidth="1"/>
    <col min="7431" max="7431" width="2.28515625" style="67" customWidth="1"/>
    <col min="7432" max="7432" width="12.5703125" style="67" customWidth="1"/>
    <col min="7433" max="7433" width="3.42578125" style="67" customWidth="1"/>
    <col min="7434" max="7435" width="14.85546875" style="67" customWidth="1"/>
    <col min="7436" max="7436" width="13.140625" style="67" customWidth="1"/>
    <col min="7437" max="7437" width="4.5703125" style="67" customWidth="1"/>
    <col min="7438" max="7438" width="5" style="67" customWidth="1"/>
    <col min="7439" max="7439" width="23.28515625" style="67" customWidth="1"/>
    <col min="7440" max="7440" width="26" style="67" customWidth="1"/>
    <col min="7441" max="7441" width="15.7109375" style="67" customWidth="1"/>
    <col min="7442" max="7442" width="20.28515625" style="67" customWidth="1"/>
    <col min="7443" max="7680" width="6.85546875" style="67"/>
    <col min="7681" max="7681" width="1.140625" style="67" customWidth="1"/>
    <col min="7682" max="7682" width="2.28515625" style="67" customWidth="1"/>
    <col min="7683" max="7683" width="8" style="67" customWidth="1"/>
    <col min="7684" max="7684" width="3.85546875" style="67" customWidth="1"/>
    <col min="7685" max="7685" width="3" style="67" customWidth="1"/>
    <col min="7686" max="7686" width="28.5703125" style="67" customWidth="1"/>
    <col min="7687" max="7687" width="2.28515625" style="67" customWidth="1"/>
    <col min="7688" max="7688" width="12.5703125" style="67" customWidth="1"/>
    <col min="7689" max="7689" width="3.42578125" style="67" customWidth="1"/>
    <col min="7690" max="7691" width="14.85546875" style="67" customWidth="1"/>
    <col min="7692" max="7692" width="13.140625" style="67" customWidth="1"/>
    <col min="7693" max="7693" width="4.5703125" style="67" customWidth="1"/>
    <col min="7694" max="7694" width="5" style="67" customWidth="1"/>
    <col min="7695" max="7695" width="23.28515625" style="67" customWidth="1"/>
    <col min="7696" max="7696" width="26" style="67" customWidth="1"/>
    <col min="7697" max="7697" width="15.7109375" style="67" customWidth="1"/>
    <col min="7698" max="7698" width="20.28515625" style="67" customWidth="1"/>
    <col min="7699" max="7936" width="6.85546875" style="67"/>
    <col min="7937" max="7937" width="1.140625" style="67" customWidth="1"/>
    <col min="7938" max="7938" width="2.28515625" style="67" customWidth="1"/>
    <col min="7939" max="7939" width="8" style="67" customWidth="1"/>
    <col min="7940" max="7940" width="3.85546875" style="67" customWidth="1"/>
    <col min="7941" max="7941" width="3" style="67" customWidth="1"/>
    <col min="7942" max="7942" width="28.5703125" style="67" customWidth="1"/>
    <col min="7943" max="7943" width="2.28515625" style="67" customWidth="1"/>
    <col min="7944" max="7944" width="12.5703125" style="67" customWidth="1"/>
    <col min="7945" max="7945" width="3.42578125" style="67" customWidth="1"/>
    <col min="7946" max="7947" width="14.85546875" style="67" customWidth="1"/>
    <col min="7948" max="7948" width="13.140625" style="67" customWidth="1"/>
    <col min="7949" max="7949" width="4.5703125" style="67" customWidth="1"/>
    <col min="7950" max="7950" width="5" style="67" customWidth="1"/>
    <col min="7951" max="7951" width="23.28515625" style="67" customWidth="1"/>
    <col min="7952" max="7952" width="26" style="67" customWidth="1"/>
    <col min="7953" max="7953" width="15.7109375" style="67" customWidth="1"/>
    <col min="7954" max="7954" width="20.28515625" style="67" customWidth="1"/>
    <col min="7955" max="8192" width="6.85546875" style="67"/>
    <col min="8193" max="8193" width="1.140625" style="67" customWidth="1"/>
    <col min="8194" max="8194" width="2.28515625" style="67" customWidth="1"/>
    <col min="8195" max="8195" width="8" style="67" customWidth="1"/>
    <col min="8196" max="8196" width="3.85546875" style="67" customWidth="1"/>
    <col min="8197" max="8197" width="3" style="67" customWidth="1"/>
    <col min="8198" max="8198" width="28.5703125" style="67" customWidth="1"/>
    <col min="8199" max="8199" width="2.28515625" style="67" customWidth="1"/>
    <col min="8200" max="8200" width="12.5703125" style="67" customWidth="1"/>
    <col min="8201" max="8201" width="3.42578125" style="67" customWidth="1"/>
    <col min="8202" max="8203" width="14.85546875" style="67" customWidth="1"/>
    <col min="8204" max="8204" width="13.140625" style="67" customWidth="1"/>
    <col min="8205" max="8205" width="4.5703125" style="67" customWidth="1"/>
    <col min="8206" max="8206" width="5" style="67" customWidth="1"/>
    <col min="8207" max="8207" width="23.28515625" style="67" customWidth="1"/>
    <col min="8208" max="8208" width="26" style="67" customWidth="1"/>
    <col min="8209" max="8209" width="15.7109375" style="67" customWidth="1"/>
    <col min="8210" max="8210" width="20.28515625" style="67" customWidth="1"/>
    <col min="8211" max="8448" width="6.85546875" style="67"/>
    <col min="8449" max="8449" width="1.140625" style="67" customWidth="1"/>
    <col min="8450" max="8450" width="2.28515625" style="67" customWidth="1"/>
    <col min="8451" max="8451" width="8" style="67" customWidth="1"/>
    <col min="8452" max="8452" width="3.85546875" style="67" customWidth="1"/>
    <col min="8453" max="8453" width="3" style="67" customWidth="1"/>
    <col min="8454" max="8454" width="28.5703125" style="67" customWidth="1"/>
    <col min="8455" max="8455" width="2.28515625" style="67" customWidth="1"/>
    <col min="8456" max="8456" width="12.5703125" style="67" customWidth="1"/>
    <col min="8457" max="8457" width="3.42578125" style="67" customWidth="1"/>
    <col min="8458" max="8459" width="14.85546875" style="67" customWidth="1"/>
    <col min="8460" max="8460" width="13.140625" style="67" customWidth="1"/>
    <col min="8461" max="8461" width="4.5703125" style="67" customWidth="1"/>
    <col min="8462" max="8462" width="5" style="67" customWidth="1"/>
    <col min="8463" max="8463" width="23.28515625" style="67" customWidth="1"/>
    <col min="8464" max="8464" width="26" style="67" customWidth="1"/>
    <col min="8465" max="8465" width="15.7109375" style="67" customWidth="1"/>
    <col min="8466" max="8466" width="20.28515625" style="67" customWidth="1"/>
    <col min="8467" max="8704" width="6.85546875" style="67"/>
    <col min="8705" max="8705" width="1.140625" style="67" customWidth="1"/>
    <col min="8706" max="8706" width="2.28515625" style="67" customWidth="1"/>
    <col min="8707" max="8707" width="8" style="67" customWidth="1"/>
    <col min="8708" max="8708" width="3.85546875" style="67" customWidth="1"/>
    <col min="8709" max="8709" width="3" style="67" customWidth="1"/>
    <col min="8710" max="8710" width="28.5703125" style="67" customWidth="1"/>
    <col min="8711" max="8711" width="2.28515625" style="67" customWidth="1"/>
    <col min="8712" max="8712" width="12.5703125" style="67" customWidth="1"/>
    <col min="8713" max="8713" width="3.42578125" style="67" customWidth="1"/>
    <col min="8714" max="8715" width="14.85546875" style="67" customWidth="1"/>
    <col min="8716" max="8716" width="13.140625" style="67" customWidth="1"/>
    <col min="8717" max="8717" width="4.5703125" style="67" customWidth="1"/>
    <col min="8718" max="8718" width="5" style="67" customWidth="1"/>
    <col min="8719" max="8719" width="23.28515625" style="67" customWidth="1"/>
    <col min="8720" max="8720" width="26" style="67" customWidth="1"/>
    <col min="8721" max="8721" width="15.7109375" style="67" customWidth="1"/>
    <col min="8722" max="8722" width="20.28515625" style="67" customWidth="1"/>
    <col min="8723" max="8960" width="6.85546875" style="67"/>
    <col min="8961" max="8961" width="1.140625" style="67" customWidth="1"/>
    <col min="8962" max="8962" width="2.28515625" style="67" customWidth="1"/>
    <col min="8963" max="8963" width="8" style="67" customWidth="1"/>
    <col min="8964" max="8964" width="3.85546875" style="67" customWidth="1"/>
    <col min="8965" max="8965" width="3" style="67" customWidth="1"/>
    <col min="8966" max="8966" width="28.5703125" style="67" customWidth="1"/>
    <col min="8967" max="8967" width="2.28515625" style="67" customWidth="1"/>
    <col min="8968" max="8968" width="12.5703125" style="67" customWidth="1"/>
    <col min="8969" max="8969" width="3.42578125" style="67" customWidth="1"/>
    <col min="8970" max="8971" width="14.85546875" style="67" customWidth="1"/>
    <col min="8972" max="8972" width="13.140625" style="67" customWidth="1"/>
    <col min="8973" max="8973" width="4.5703125" style="67" customWidth="1"/>
    <col min="8974" max="8974" width="5" style="67" customWidth="1"/>
    <col min="8975" max="8975" width="23.28515625" style="67" customWidth="1"/>
    <col min="8976" max="8976" width="26" style="67" customWidth="1"/>
    <col min="8977" max="8977" width="15.7109375" style="67" customWidth="1"/>
    <col min="8978" max="8978" width="20.28515625" style="67" customWidth="1"/>
    <col min="8979" max="9216" width="6.85546875" style="67"/>
    <col min="9217" max="9217" width="1.140625" style="67" customWidth="1"/>
    <col min="9218" max="9218" width="2.28515625" style="67" customWidth="1"/>
    <col min="9219" max="9219" width="8" style="67" customWidth="1"/>
    <col min="9220" max="9220" width="3.85546875" style="67" customWidth="1"/>
    <col min="9221" max="9221" width="3" style="67" customWidth="1"/>
    <col min="9222" max="9222" width="28.5703125" style="67" customWidth="1"/>
    <col min="9223" max="9223" width="2.28515625" style="67" customWidth="1"/>
    <col min="9224" max="9224" width="12.5703125" style="67" customWidth="1"/>
    <col min="9225" max="9225" width="3.42578125" style="67" customWidth="1"/>
    <col min="9226" max="9227" width="14.85546875" style="67" customWidth="1"/>
    <col min="9228" max="9228" width="13.140625" style="67" customWidth="1"/>
    <col min="9229" max="9229" width="4.5703125" style="67" customWidth="1"/>
    <col min="9230" max="9230" width="5" style="67" customWidth="1"/>
    <col min="9231" max="9231" width="23.28515625" style="67" customWidth="1"/>
    <col min="9232" max="9232" width="26" style="67" customWidth="1"/>
    <col min="9233" max="9233" width="15.7109375" style="67" customWidth="1"/>
    <col min="9234" max="9234" width="20.28515625" style="67" customWidth="1"/>
    <col min="9235" max="9472" width="6.85546875" style="67"/>
    <col min="9473" max="9473" width="1.140625" style="67" customWidth="1"/>
    <col min="9474" max="9474" width="2.28515625" style="67" customWidth="1"/>
    <col min="9475" max="9475" width="8" style="67" customWidth="1"/>
    <col min="9476" max="9476" width="3.85546875" style="67" customWidth="1"/>
    <col min="9477" max="9477" width="3" style="67" customWidth="1"/>
    <col min="9478" max="9478" width="28.5703125" style="67" customWidth="1"/>
    <col min="9479" max="9479" width="2.28515625" style="67" customWidth="1"/>
    <col min="9480" max="9480" width="12.5703125" style="67" customWidth="1"/>
    <col min="9481" max="9481" width="3.42578125" style="67" customWidth="1"/>
    <col min="9482" max="9483" width="14.85546875" style="67" customWidth="1"/>
    <col min="9484" max="9484" width="13.140625" style="67" customWidth="1"/>
    <col min="9485" max="9485" width="4.5703125" style="67" customWidth="1"/>
    <col min="9486" max="9486" width="5" style="67" customWidth="1"/>
    <col min="9487" max="9487" width="23.28515625" style="67" customWidth="1"/>
    <col min="9488" max="9488" width="26" style="67" customWidth="1"/>
    <col min="9489" max="9489" width="15.7109375" style="67" customWidth="1"/>
    <col min="9490" max="9490" width="20.28515625" style="67" customWidth="1"/>
    <col min="9491" max="9728" width="6.85546875" style="67"/>
    <col min="9729" max="9729" width="1.140625" style="67" customWidth="1"/>
    <col min="9730" max="9730" width="2.28515625" style="67" customWidth="1"/>
    <col min="9731" max="9731" width="8" style="67" customWidth="1"/>
    <col min="9732" max="9732" width="3.85546875" style="67" customWidth="1"/>
    <col min="9733" max="9733" width="3" style="67" customWidth="1"/>
    <col min="9734" max="9734" width="28.5703125" style="67" customWidth="1"/>
    <col min="9735" max="9735" width="2.28515625" style="67" customWidth="1"/>
    <col min="9736" max="9736" width="12.5703125" style="67" customWidth="1"/>
    <col min="9737" max="9737" width="3.42578125" style="67" customWidth="1"/>
    <col min="9738" max="9739" width="14.85546875" style="67" customWidth="1"/>
    <col min="9740" max="9740" width="13.140625" style="67" customWidth="1"/>
    <col min="9741" max="9741" width="4.5703125" style="67" customWidth="1"/>
    <col min="9742" max="9742" width="5" style="67" customWidth="1"/>
    <col min="9743" max="9743" width="23.28515625" style="67" customWidth="1"/>
    <col min="9744" max="9744" width="26" style="67" customWidth="1"/>
    <col min="9745" max="9745" width="15.7109375" style="67" customWidth="1"/>
    <col min="9746" max="9746" width="20.28515625" style="67" customWidth="1"/>
    <col min="9747" max="9984" width="6.85546875" style="67"/>
    <col min="9985" max="9985" width="1.140625" style="67" customWidth="1"/>
    <col min="9986" max="9986" width="2.28515625" style="67" customWidth="1"/>
    <col min="9987" max="9987" width="8" style="67" customWidth="1"/>
    <col min="9988" max="9988" width="3.85546875" style="67" customWidth="1"/>
    <col min="9989" max="9989" width="3" style="67" customWidth="1"/>
    <col min="9990" max="9990" width="28.5703125" style="67" customWidth="1"/>
    <col min="9991" max="9991" width="2.28515625" style="67" customWidth="1"/>
    <col min="9992" max="9992" width="12.5703125" style="67" customWidth="1"/>
    <col min="9993" max="9993" width="3.42578125" style="67" customWidth="1"/>
    <col min="9994" max="9995" width="14.85546875" style="67" customWidth="1"/>
    <col min="9996" max="9996" width="13.140625" style="67" customWidth="1"/>
    <col min="9997" max="9997" width="4.5703125" style="67" customWidth="1"/>
    <col min="9998" max="9998" width="5" style="67" customWidth="1"/>
    <col min="9999" max="9999" width="23.28515625" style="67" customWidth="1"/>
    <col min="10000" max="10000" width="26" style="67" customWidth="1"/>
    <col min="10001" max="10001" width="15.7109375" style="67" customWidth="1"/>
    <col min="10002" max="10002" width="20.28515625" style="67" customWidth="1"/>
    <col min="10003" max="10240" width="6.85546875" style="67"/>
    <col min="10241" max="10241" width="1.140625" style="67" customWidth="1"/>
    <col min="10242" max="10242" width="2.28515625" style="67" customWidth="1"/>
    <col min="10243" max="10243" width="8" style="67" customWidth="1"/>
    <col min="10244" max="10244" width="3.85546875" style="67" customWidth="1"/>
    <col min="10245" max="10245" width="3" style="67" customWidth="1"/>
    <col min="10246" max="10246" width="28.5703125" style="67" customWidth="1"/>
    <col min="10247" max="10247" width="2.28515625" style="67" customWidth="1"/>
    <col min="10248" max="10248" width="12.5703125" style="67" customWidth="1"/>
    <col min="10249" max="10249" width="3.42578125" style="67" customWidth="1"/>
    <col min="10250" max="10251" width="14.85546875" style="67" customWidth="1"/>
    <col min="10252" max="10252" width="13.140625" style="67" customWidth="1"/>
    <col min="10253" max="10253" width="4.5703125" style="67" customWidth="1"/>
    <col min="10254" max="10254" width="5" style="67" customWidth="1"/>
    <col min="10255" max="10255" width="23.28515625" style="67" customWidth="1"/>
    <col min="10256" max="10256" width="26" style="67" customWidth="1"/>
    <col min="10257" max="10257" width="15.7109375" style="67" customWidth="1"/>
    <col min="10258" max="10258" width="20.28515625" style="67" customWidth="1"/>
    <col min="10259" max="10496" width="6.85546875" style="67"/>
    <col min="10497" max="10497" width="1.140625" style="67" customWidth="1"/>
    <col min="10498" max="10498" width="2.28515625" style="67" customWidth="1"/>
    <col min="10499" max="10499" width="8" style="67" customWidth="1"/>
    <col min="10500" max="10500" width="3.85546875" style="67" customWidth="1"/>
    <col min="10501" max="10501" width="3" style="67" customWidth="1"/>
    <col min="10502" max="10502" width="28.5703125" style="67" customWidth="1"/>
    <col min="10503" max="10503" width="2.28515625" style="67" customWidth="1"/>
    <col min="10504" max="10504" width="12.5703125" style="67" customWidth="1"/>
    <col min="10505" max="10505" width="3.42578125" style="67" customWidth="1"/>
    <col min="10506" max="10507" width="14.85546875" style="67" customWidth="1"/>
    <col min="10508" max="10508" width="13.140625" style="67" customWidth="1"/>
    <col min="10509" max="10509" width="4.5703125" style="67" customWidth="1"/>
    <col min="10510" max="10510" width="5" style="67" customWidth="1"/>
    <col min="10511" max="10511" width="23.28515625" style="67" customWidth="1"/>
    <col min="10512" max="10512" width="26" style="67" customWidth="1"/>
    <col min="10513" max="10513" width="15.7109375" style="67" customWidth="1"/>
    <col min="10514" max="10514" width="20.28515625" style="67" customWidth="1"/>
    <col min="10515" max="10752" width="6.85546875" style="67"/>
    <col min="10753" max="10753" width="1.140625" style="67" customWidth="1"/>
    <col min="10754" max="10754" width="2.28515625" style="67" customWidth="1"/>
    <col min="10755" max="10755" width="8" style="67" customWidth="1"/>
    <col min="10756" max="10756" width="3.85546875" style="67" customWidth="1"/>
    <col min="10757" max="10757" width="3" style="67" customWidth="1"/>
    <col min="10758" max="10758" width="28.5703125" style="67" customWidth="1"/>
    <col min="10759" max="10759" width="2.28515625" style="67" customWidth="1"/>
    <col min="10760" max="10760" width="12.5703125" style="67" customWidth="1"/>
    <col min="10761" max="10761" width="3.42578125" style="67" customWidth="1"/>
    <col min="10762" max="10763" width="14.85546875" style="67" customWidth="1"/>
    <col min="10764" max="10764" width="13.140625" style="67" customWidth="1"/>
    <col min="10765" max="10765" width="4.5703125" style="67" customWidth="1"/>
    <col min="10766" max="10766" width="5" style="67" customWidth="1"/>
    <col min="10767" max="10767" width="23.28515625" style="67" customWidth="1"/>
    <col min="10768" max="10768" width="26" style="67" customWidth="1"/>
    <col min="10769" max="10769" width="15.7109375" style="67" customWidth="1"/>
    <col min="10770" max="10770" width="20.28515625" style="67" customWidth="1"/>
    <col min="10771" max="11008" width="6.85546875" style="67"/>
    <col min="11009" max="11009" width="1.140625" style="67" customWidth="1"/>
    <col min="11010" max="11010" width="2.28515625" style="67" customWidth="1"/>
    <col min="11011" max="11011" width="8" style="67" customWidth="1"/>
    <col min="11012" max="11012" width="3.85546875" style="67" customWidth="1"/>
    <col min="11013" max="11013" width="3" style="67" customWidth="1"/>
    <col min="11014" max="11014" width="28.5703125" style="67" customWidth="1"/>
    <col min="11015" max="11015" width="2.28515625" style="67" customWidth="1"/>
    <col min="11016" max="11016" width="12.5703125" style="67" customWidth="1"/>
    <col min="11017" max="11017" width="3.42578125" style="67" customWidth="1"/>
    <col min="11018" max="11019" width="14.85546875" style="67" customWidth="1"/>
    <col min="11020" max="11020" width="13.140625" style="67" customWidth="1"/>
    <col min="11021" max="11021" width="4.5703125" style="67" customWidth="1"/>
    <col min="11022" max="11022" width="5" style="67" customWidth="1"/>
    <col min="11023" max="11023" width="23.28515625" style="67" customWidth="1"/>
    <col min="11024" max="11024" width="26" style="67" customWidth="1"/>
    <col min="11025" max="11025" width="15.7109375" style="67" customWidth="1"/>
    <col min="11026" max="11026" width="20.28515625" style="67" customWidth="1"/>
    <col min="11027" max="11264" width="6.85546875" style="67"/>
    <col min="11265" max="11265" width="1.140625" style="67" customWidth="1"/>
    <col min="11266" max="11266" width="2.28515625" style="67" customWidth="1"/>
    <col min="11267" max="11267" width="8" style="67" customWidth="1"/>
    <col min="11268" max="11268" width="3.85546875" style="67" customWidth="1"/>
    <col min="11269" max="11269" width="3" style="67" customWidth="1"/>
    <col min="11270" max="11270" width="28.5703125" style="67" customWidth="1"/>
    <col min="11271" max="11271" width="2.28515625" style="67" customWidth="1"/>
    <col min="11272" max="11272" width="12.5703125" style="67" customWidth="1"/>
    <col min="11273" max="11273" width="3.42578125" style="67" customWidth="1"/>
    <col min="11274" max="11275" width="14.85546875" style="67" customWidth="1"/>
    <col min="11276" max="11276" width="13.140625" style="67" customWidth="1"/>
    <col min="11277" max="11277" width="4.5703125" style="67" customWidth="1"/>
    <col min="11278" max="11278" width="5" style="67" customWidth="1"/>
    <col min="11279" max="11279" width="23.28515625" style="67" customWidth="1"/>
    <col min="11280" max="11280" width="26" style="67" customWidth="1"/>
    <col min="11281" max="11281" width="15.7109375" style="67" customWidth="1"/>
    <col min="11282" max="11282" width="20.28515625" style="67" customWidth="1"/>
    <col min="11283" max="11520" width="6.85546875" style="67"/>
    <col min="11521" max="11521" width="1.140625" style="67" customWidth="1"/>
    <col min="11522" max="11522" width="2.28515625" style="67" customWidth="1"/>
    <col min="11523" max="11523" width="8" style="67" customWidth="1"/>
    <col min="11524" max="11524" width="3.85546875" style="67" customWidth="1"/>
    <col min="11525" max="11525" width="3" style="67" customWidth="1"/>
    <col min="11526" max="11526" width="28.5703125" style="67" customWidth="1"/>
    <col min="11527" max="11527" width="2.28515625" style="67" customWidth="1"/>
    <col min="11528" max="11528" width="12.5703125" style="67" customWidth="1"/>
    <col min="11529" max="11529" width="3.42578125" style="67" customWidth="1"/>
    <col min="11530" max="11531" width="14.85546875" style="67" customWidth="1"/>
    <col min="11532" max="11532" width="13.140625" style="67" customWidth="1"/>
    <col min="11533" max="11533" width="4.5703125" style="67" customWidth="1"/>
    <col min="11534" max="11534" width="5" style="67" customWidth="1"/>
    <col min="11535" max="11535" width="23.28515625" style="67" customWidth="1"/>
    <col min="11536" max="11536" width="26" style="67" customWidth="1"/>
    <col min="11537" max="11537" width="15.7109375" style="67" customWidth="1"/>
    <col min="11538" max="11538" width="20.28515625" style="67" customWidth="1"/>
    <col min="11539" max="11776" width="6.85546875" style="67"/>
    <col min="11777" max="11777" width="1.140625" style="67" customWidth="1"/>
    <col min="11778" max="11778" width="2.28515625" style="67" customWidth="1"/>
    <col min="11779" max="11779" width="8" style="67" customWidth="1"/>
    <col min="11780" max="11780" width="3.85546875" style="67" customWidth="1"/>
    <col min="11781" max="11781" width="3" style="67" customWidth="1"/>
    <col min="11782" max="11782" width="28.5703125" style="67" customWidth="1"/>
    <col min="11783" max="11783" width="2.28515625" style="67" customWidth="1"/>
    <col min="11784" max="11784" width="12.5703125" style="67" customWidth="1"/>
    <col min="11785" max="11785" width="3.42578125" style="67" customWidth="1"/>
    <col min="11786" max="11787" width="14.85546875" style="67" customWidth="1"/>
    <col min="11788" max="11788" width="13.140625" style="67" customWidth="1"/>
    <col min="11789" max="11789" width="4.5703125" style="67" customWidth="1"/>
    <col min="11790" max="11790" width="5" style="67" customWidth="1"/>
    <col min="11791" max="11791" width="23.28515625" style="67" customWidth="1"/>
    <col min="11792" max="11792" width="26" style="67" customWidth="1"/>
    <col min="11793" max="11793" width="15.7109375" style="67" customWidth="1"/>
    <col min="11794" max="11794" width="20.28515625" style="67" customWidth="1"/>
    <col min="11795" max="12032" width="6.85546875" style="67"/>
    <col min="12033" max="12033" width="1.140625" style="67" customWidth="1"/>
    <col min="12034" max="12034" width="2.28515625" style="67" customWidth="1"/>
    <col min="12035" max="12035" width="8" style="67" customWidth="1"/>
    <col min="12036" max="12036" width="3.85546875" style="67" customWidth="1"/>
    <col min="12037" max="12037" width="3" style="67" customWidth="1"/>
    <col min="12038" max="12038" width="28.5703125" style="67" customWidth="1"/>
    <col min="12039" max="12039" width="2.28515625" style="67" customWidth="1"/>
    <col min="12040" max="12040" width="12.5703125" style="67" customWidth="1"/>
    <col min="12041" max="12041" width="3.42578125" style="67" customWidth="1"/>
    <col min="12042" max="12043" width="14.85546875" style="67" customWidth="1"/>
    <col min="12044" max="12044" width="13.140625" style="67" customWidth="1"/>
    <col min="12045" max="12045" width="4.5703125" style="67" customWidth="1"/>
    <col min="12046" max="12046" width="5" style="67" customWidth="1"/>
    <col min="12047" max="12047" width="23.28515625" style="67" customWidth="1"/>
    <col min="12048" max="12048" width="26" style="67" customWidth="1"/>
    <col min="12049" max="12049" width="15.7109375" style="67" customWidth="1"/>
    <col min="12050" max="12050" width="20.28515625" style="67" customWidth="1"/>
    <col min="12051" max="12288" width="6.85546875" style="67"/>
    <col min="12289" max="12289" width="1.140625" style="67" customWidth="1"/>
    <col min="12290" max="12290" width="2.28515625" style="67" customWidth="1"/>
    <col min="12291" max="12291" width="8" style="67" customWidth="1"/>
    <col min="12292" max="12292" width="3.85546875" style="67" customWidth="1"/>
    <col min="12293" max="12293" width="3" style="67" customWidth="1"/>
    <col min="12294" max="12294" width="28.5703125" style="67" customWidth="1"/>
    <col min="12295" max="12295" width="2.28515625" style="67" customWidth="1"/>
    <col min="12296" max="12296" width="12.5703125" style="67" customWidth="1"/>
    <col min="12297" max="12297" width="3.42578125" style="67" customWidth="1"/>
    <col min="12298" max="12299" width="14.85546875" style="67" customWidth="1"/>
    <col min="12300" max="12300" width="13.140625" style="67" customWidth="1"/>
    <col min="12301" max="12301" width="4.5703125" style="67" customWidth="1"/>
    <col min="12302" max="12302" width="5" style="67" customWidth="1"/>
    <col min="12303" max="12303" width="23.28515625" style="67" customWidth="1"/>
    <col min="12304" max="12304" width="26" style="67" customWidth="1"/>
    <col min="12305" max="12305" width="15.7109375" style="67" customWidth="1"/>
    <col min="12306" max="12306" width="20.28515625" style="67" customWidth="1"/>
    <col min="12307" max="12544" width="6.85546875" style="67"/>
    <col min="12545" max="12545" width="1.140625" style="67" customWidth="1"/>
    <col min="12546" max="12546" width="2.28515625" style="67" customWidth="1"/>
    <col min="12547" max="12547" width="8" style="67" customWidth="1"/>
    <col min="12548" max="12548" width="3.85546875" style="67" customWidth="1"/>
    <col min="12549" max="12549" width="3" style="67" customWidth="1"/>
    <col min="12550" max="12550" width="28.5703125" style="67" customWidth="1"/>
    <col min="12551" max="12551" width="2.28515625" style="67" customWidth="1"/>
    <col min="12552" max="12552" width="12.5703125" style="67" customWidth="1"/>
    <col min="12553" max="12553" width="3.42578125" style="67" customWidth="1"/>
    <col min="12554" max="12555" width="14.85546875" style="67" customWidth="1"/>
    <col min="12556" max="12556" width="13.140625" style="67" customWidth="1"/>
    <col min="12557" max="12557" width="4.5703125" style="67" customWidth="1"/>
    <col min="12558" max="12558" width="5" style="67" customWidth="1"/>
    <col min="12559" max="12559" width="23.28515625" style="67" customWidth="1"/>
    <col min="12560" max="12560" width="26" style="67" customWidth="1"/>
    <col min="12561" max="12561" width="15.7109375" style="67" customWidth="1"/>
    <col min="12562" max="12562" width="20.28515625" style="67" customWidth="1"/>
    <col min="12563" max="12800" width="6.85546875" style="67"/>
    <col min="12801" max="12801" width="1.140625" style="67" customWidth="1"/>
    <col min="12802" max="12802" width="2.28515625" style="67" customWidth="1"/>
    <col min="12803" max="12803" width="8" style="67" customWidth="1"/>
    <col min="12804" max="12804" width="3.85546875" style="67" customWidth="1"/>
    <col min="12805" max="12805" width="3" style="67" customWidth="1"/>
    <col min="12806" max="12806" width="28.5703125" style="67" customWidth="1"/>
    <col min="12807" max="12807" width="2.28515625" style="67" customWidth="1"/>
    <col min="12808" max="12808" width="12.5703125" style="67" customWidth="1"/>
    <col min="12809" max="12809" width="3.42578125" style="67" customWidth="1"/>
    <col min="12810" max="12811" width="14.85546875" style="67" customWidth="1"/>
    <col min="12812" max="12812" width="13.140625" style="67" customWidth="1"/>
    <col min="12813" max="12813" width="4.5703125" style="67" customWidth="1"/>
    <col min="12814" max="12814" width="5" style="67" customWidth="1"/>
    <col min="12815" max="12815" width="23.28515625" style="67" customWidth="1"/>
    <col min="12816" max="12816" width="26" style="67" customWidth="1"/>
    <col min="12817" max="12817" width="15.7109375" style="67" customWidth="1"/>
    <col min="12818" max="12818" width="20.28515625" style="67" customWidth="1"/>
    <col min="12819" max="13056" width="6.85546875" style="67"/>
    <col min="13057" max="13057" width="1.140625" style="67" customWidth="1"/>
    <col min="13058" max="13058" width="2.28515625" style="67" customWidth="1"/>
    <col min="13059" max="13059" width="8" style="67" customWidth="1"/>
    <col min="13060" max="13060" width="3.85546875" style="67" customWidth="1"/>
    <col min="13061" max="13061" width="3" style="67" customWidth="1"/>
    <col min="13062" max="13062" width="28.5703125" style="67" customWidth="1"/>
    <col min="13063" max="13063" width="2.28515625" style="67" customWidth="1"/>
    <col min="13064" max="13064" width="12.5703125" style="67" customWidth="1"/>
    <col min="13065" max="13065" width="3.42578125" style="67" customWidth="1"/>
    <col min="13066" max="13067" width="14.85546875" style="67" customWidth="1"/>
    <col min="13068" max="13068" width="13.140625" style="67" customWidth="1"/>
    <col min="13069" max="13069" width="4.5703125" style="67" customWidth="1"/>
    <col min="13070" max="13070" width="5" style="67" customWidth="1"/>
    <col min="13071" max="13071" width="23.28515625" style="67" customWidth="1"/>
    <col min="13072" max="13072" width="26" style="67" customWidth="1"/>
    <col min="13073" max="13073" width="15.7109375" style="67" customWidth="1"/>
    <col min="13074" max="13074" width="20.28515625" style="67" customWidth="1"/>
    <col min="13075" max="13312" width="6.85546875" style="67"/>
    <col min="13313" max="13313" width="1.140625" style="67" customWidth="1"/>
    <col min="13314" max="13314" width="2.28515625" style="67" customWidth="1"/>
    <col min="13315" max="13315" width="8" style="67" customWidth="1"/>
    <col min="13316" max="13316" width="3.85546875" style="67" customWidth="1"/>
    <col min="13317" max="13317" width="3" style="67" customWidth="1"/>
    <col min="13318" max="13318" width="28.5703125" style="67" customWidth="1"/>
    <col min="13319" max="13319" width="2.28515625" style="67" customWidth="1"/>
    <col min="13320" max="13320" width="12.5703125" style="67" customWidth="1"/>
    <col min="13321" max="13321" width="3.42578125" style="67" customWidth="1"/>
    <col min="13322" max="13323" width="14.85546875" style="67" customWidth="1"/>
    <col min="13324" max="13324" width="13.140625" style="67" customWidth="1"/>
    <col min="13325" max="13325" width="4.5703125" style="67" customWidth="1"/>
    <col min="13326" max="13326" width="5" style="67" customWidth="1"/>
    <col min="13327" max="13327" width="23.28515625" style="67" customWidth="1"/>
    <col min="13328" max="13328" width="26" style="67" customWidth="1"/>
    <col min="13329" max="13329" width="15.7109375" style="67" customWidth="1"/>
    <col min="13330" max="13330" width="20.28515625" style="67" customWidth="1"/>
    <col min="13331" max="13568" width="6.85546875" style="67"/>
    <col min="13569" max="13569" width="1.140625" style="67" customWidth="1"/>
    <col min="13570" max="13570" width="2.28515625" style="67" customWidth="1"/>
    <col min="13571" max="13571" width="8" style="67" customWidth="1"/>
    <col min="13572" max="13572" width="3.85546875" style="67" customWidth="1"/>
    <col min="13573" max="13573" width="3" style="67" customWidth="1"/>
    <col min="13574" max="13574" width="28.5703125" style="67" customWidth="1"/>
    <col min="13575" max="13575" width="2.28515625" style="67" customWidth="1"/>
    <col min="13576" max="13576" width="12.5703125" style="67" customWidth="1"/>
    <col min="13577" max="13577" width="3.42578125" style="67" customWidth="1"/>
    <col min="13578" max="13579" width="14.85546875" style="67" customWidth="1"/>
    <col min="13580" max="13580" width="13.140625" style="67" customWidth="1"/>
    <col min="13581" max="13581" width="4.5703125" style="67" customWidth="1"/>
    <col min="13582" max="13582" width="5" style="67" customWidth="1"/>
    <col min="13583" max="13583" width="23.28515625" style="67" customWidth="1"/>
    <col min="13584" max="13584" width="26" style="67" customWidth="1"/>
    <col min="13585" max="13585" width="15.7109375" style="67" customWidth="1"/>
    <col min="13586" max="13586" width="20.28515625" style="67" customWidth="1"/>
    <col min="13587" max="13824" width="6.85546875" style="67"/>
    <col min="13825" max="13825" width="1.140625" style="67" customWidth="1"/>
    <col min="13826" max="13826" width="2.28515625" style="67" customWidth="1"/>
    <col min="13827" max="13827" width="8" style="67" customWidth="1"/>
    <col min="13828" max="13828" width="3.85546875" style="67" customWidth="1"/>
    <col min="13829" max="13829" width="3" style="67" customWidth="1"/>
    <col min="13830" max="13830" width="28.5703125" style="67" customWidth="1"/>
    <col min="13831" max="13831" width="2.28515625" style="67" customWidth="1"/>
    <col min="13832" max="13832" width="12.5703125" style="67" customWidth="1"/>
    <col min="13833" max="13833" width="3.42578125" style="67" customWidth="1"/>
    <col min="13834" max="13835" width="14.85546875" style="67" customWidth="1"/>
    <col min="13836" max="13836" width="13.140625" style="67" customWidth="1"/>
    <col min="13837" max="13837" width="4.5703125" style="67" customWidth="1"/>
    <col min="13838" max="13838" width="5" style="67" customWidth="1"/>
    <col min="13839" max="13839" width="23.28515625" style="67" customWidth="1"/>
    <col min="13840" max="13840" width="26" style="67" customWidth="1"/>
    <col min="13841" max="13841" width="15.7109375" style="67" customWidth="1"/>
    <col min="13842" max="13842" width="20.28515625" style="67" customWidth="1"/>
    <col min="13843" max="14080" width="6.85546875" style="67"/>
    <col min="14081" max="14081" width="1.140625" style="67" customWidth="1"/>
    <col min="14082" max="14082" width="2.28515625" style="67" customWidth="1"/>
    <col min="14083" max="14083" width="8" style="67" customWidth="1"/>
    <col min="14084" max="14084" width="3.85546875" style="67" customWidth="1"/>
    <col min="14085" max="14085" width="3" style="67" customWidth="1"/>
    <col min="14086" max="14086" width="28.5703125" style="67" customWidth="1"/>
    <col min="14087" max="14087" width="2.28515625" style="67" customWidth="1"/>
    <col min="14088" max="14088" width="12.5703125" style="67" customWidth="1"/>
    <col min="14089" max="14089" width="3.42578125" style="67" customWidth="1"/>
    <col min="14090" max="14091" width="14.85546875" style="67" customWidth="1"/>
    <col min="14092" max="14092" width="13.140625" style="67" customWidth="1"/>
    <col min="14093" max="14093" width="4.5703125" style="67" customWidth="1"/>
    <col min="14094" max="14094" width="5" style="67" customWidth="1"/>
    <col min="14095" max="14095" width="23.28515625" style="67" customWidth="1"/>
    <col min="14096" max="14096" width="26" style="67" customWidth="1"/>
    <col min="14097" max="14097" width="15.7109375" style="67" customWidth="1"/>
    <col min="14098" max="14098" width="20.28515625" style="67" customWidth="1"/>
    <col min="14099" max="14336" width="6.85546875" style="67"/>
    <col min="14337" max="14337" width="1.140625" style="67" customWidth="1"/>
    <col min="14338" max="14338" width="2.28515625" style="67" customWidth="1"/>
    <col min="14339" max="14339" width="8" style="67" customWidth="1"/>
    <col min="14340" max="14340" width="3.85546875" style="67" customWidth="1"/>
    <col min="14341" max="14341" width="3" style="67" customWidth="1"/>
    <col min="14342" max="14342" width="28.5703125" style="67" customWidth="1"/>
    <col min="14343" max="14343" width="2.28515625" style="67" customWidth="1"/>
    <col min="14344" max="14344" width="12.5703125" style="67" customWidth="1"/>
    <col min="14345" max="14345" width="3.42578125" style="67" customWidth="1"/>
    <col min="14346" max="14347" width="14.85546875" style="67" customWidth="1"/>
    <col min="14348" max="14348" width="13.140625" style="67" customWidth="1"/>
    <col min="14349" max="14349" width="4.5703125" style="67" customWidth="1"/>
    <col min="14350" max="14350" width="5" style="67" customWidth="1"/>
    <col min="14351" max="14351" width="23.28515625" style="67" customWidth="1"/>
    <col min="14352" max="14352" width="26" style="67" customWidth="1"/>
    <col min="14353" max="14353" width="15.7109375" style="67" customWidth="1"/>
    <col min="14354" max="14354" width="20.28515625" style="67" customWidth="1"/>
    <col min="14355" max="14592" width="6.85546875" style="67"/>
    <col min="14593" max="14593" width="1.140625" style="67" customWidth="1"/>
    <col min="14594" max="14594" width="2.28515625" style="67" customWidth="1"/>
    <col min="14595" max="14595" width="8" style="67" customWidth="1"/>
    <col min="14596" max="14596" width="3.85546875" style="67" customWidth="1"/>
    <col min="14597" max="14597" width="3" style="67" customWidth="1"/>
    <col min="14598" max="14598" width="28.5703125" style="67" customWidth="1"/>
    <col min="14599" max="14599" width="2.28515625" style="67" customWidth="1"/>
    <col min="14600" max="14600" width="12.5703125" style="67" customWidth="1"/>
    <col min="14601" max="14601" width="3.42578125" style="67" customWidth="1"/>
    <col min="14602" max="14603" width="14.85546875" style="67" customWidth="1"/>
    <col min="14604" max="14604" width="13.140625" style="67" customWidth="1"/>
    <col min="14605" max="14605" width="4.5703125" style="67" customWidth="1"/>
    <col min="14606" max="14606" width="5" style="67" customWidth="1"/>
    <col min="14607" max="14607" width="23.28515625" style="67" customWidth="1"/>
    <col min="14608" max="14608" width="26" style="67" customWidth="1"/>
    <col min="14609" max="14609" width="15.7109375" style="67" customWidth="1"/>
    <col min="14610" max="14610" width="20.28515625" style="67" customWidth="1"/>
    <col min="14611" max="14848" width="6.85546875" style="67"/>
    <col min="14849" max="14849" width="1.140625" style="67" customWidth="1"/>
    <col min="14850" max="14850" width="2.28515625" style="67" customWidth="1"/>
    <col min="14851" max="14851" width="8" style="67" customWidth="1"/>
    <col min="14852" max="14852" width="3.85546875" style="67" customWidth="1"/>
    <col min="14853" max="14853" width="3" style="67" customWidth="1"/>
    <col min="14854" max="14854" width="28.5703125" style="67" customWidth="1"/>
    <col min="14855" max="14855" width="2.28515625" style="67" customWidth="1"/>
    <col min="14856" max="14856" width="12.5703125" style="67" customWidth="1"/>
    <col min="14857" max="14857" width="3.42578125" style="67" customWidth="1"/>
    <col min="14858" max="14859" width="14.85546875" style="67" customWidth="1"/>
    <col min="14860" max="14860" width="13.140625" style="67" customWidth="1"/>
    <col min="14861" max="14861" width="4.5703125" style="67" customWidth="1"/>
    <col min="14862" max="14862" width="5" style="67" customWidth="1"/>
    <col min="14863" max="14863" width="23.28515625" style="67" customWidth="1"/>
    <col min="14864" max="14864" width="26" style="67" customWidth="1"/>
    <col min="14865" max="14865" width="15.7109375" style="67" customWidth="1"/>
    <col min="14866" max="14866" width="20.28515625" style="67" customWidth="1"/>
    <col min="14867" max="15104" width="6.85546875" style="67"/>
    <col min="15105" max="15105" width="1.140625" style="67" customWidth="1"/>
    <col min="15106" max="15106" width="2.28515625" style="67" customWidth="1"/>
    <col min="15107" max="15107" width="8" style="67" customWidth="1"/>
    <col min="15108" max="15108" width="3.85546875" style="67" customWidth="1"/>
    <col min="15109" max="15109" width="3" style="67" customWidth="1"/>
    <col min="15110" max="15110" width="28.5703125" style="67" customWidth="1"/>
    <col min="15111" max="15111" width="2.28515625" style="67" customWidth="1"/>
    <col min="15112" max="15112" width="12.5703125" style="67" customWidth="1"/>
    <col min="15113" max="15113" width="3.42578125" style="67" customWidth="1"/>
    <col min="15114" max="15115" width="14.85546875" style="67" customWidth="1"/>
    <col min="15116" max="15116" width="13.140625" style="67" customWidth="1"/>
    <col min="15117" max="15117" width="4.5703125" style="67" customWidth="1"/>
    <col min="15118" max="15118" width="5" style="67" customWidth="1"/>
    <col min="15119" max="15119" width="23.28515625" style="67" customWidth="1"/>
    <col min="15120" max="15120" width="26" style="67" customWidth="1"/>
    <col min="15121" max="15121" width="15.7109375" style="67" customWidth="1"/>
    <col min="15122" max="15122" width="20.28515625" style="67" customWidth="1"/>
    <col min="15123" max="15360" width="6.85546875" style="67"/>
    <col min="15361" max="15361" width="1.140625" style="67" customWidth="1"/>
    <col min="15362" max="15362" width="2.28515625" style="67" customWidth="1"/>
    <col min="15363" max="15363" width="8" style="67" customWidth="1"/>
    <col min="15364" max="15364" width="3.85546875" style="67" customWidth="1"/>
    <col min="15365" max="15365" width="3" style="67" customWidth="1"/>
    <col min="15366" max="15366" width="28.5703125" style="67" customWidth="1"/>
    <col min="15367" max="15367" width="2.28515625" style="67" customWidth="1"/>
    <col min="15368" max="15368" width="12.5703125" style="67" customWidth="1"/>
    <col min="15369" max="15369" width="3.42578125" style="67" customWidth="1"/>
    <col min="15370" max="15371" width="14.85546875" style="67" customWidth="1"/>
    <col min="15372" max="15372" width="13.140625" style="67" customWidth="1"/>
    <col min="15373" max="15373" width="4.5703125" style="67" customWidth="1"/>
    <col min="15374" max="15374" width="5" style="67" customWidth="1"/>
    <col min="15375" max="15375" width="23.28515625" style="67" customWidth="1"/>
    <col min="15376" max="15376" width="26" style="67" customWidth="1"/>
    <col min="15377" max="15377" width="15.7109375" style="67" customWidth="1"/>
    <col min="15378" max="15378" width="20.28515625" style="67" customWidth="1"/>
    <col min="15379" max="15616" width="6.85546875" style="67"/>
    <col min="15617" max="15617" width="1.140625" style="67" customWidth="1"/>
    <col min="15618" max="15618" width="2.28515625" style="67" customWidth="1"/>
    <col min="15619" max="15619" width="8" style="67" customWidth="1"/>
    <col min="15620" max="15620" width="3.85546875" style="67" customWidth="1"/>
    <col min="15621" max="15621" width="3" style="67" customWidth="1"/>
    <col min="15622" max="15622" width="28.5703125" style="67" customWidth="1"/>
    <col min="15623" max="15623" width="2.28515625" style="67" customWidth="1"/>
    <col min="15624" max="15624" width="12.5703125" style="67" customWidth="1"/>
    <col min="15625" max="15625" width="3.42578125" style="67" customWidth="1"/>
    <col min="15626" max="15627" width="14.85546875" style="67" customWidth="1"/>
    <col min="15628" max="15628" width="13.140625" style="67" customWidth="1"/>
    <col min="15629" max="15629" width="4.5703125" style="67" customWidth="1"/>
    <col min="15630" max="15630" width="5" style="67" customWidth="1"/>
    <col min="15631" max="15631" width="23.28515625" style="67" customWidth="1"/>
    <col min="15632" max="15632" width="26" style="67" customWidth="1"/>
    <col min="15633" max="15633" width="15.7109375" style="67" customWidth="1"/>
    <col min="15634" max="15634" width="20.28515625" style="67" customWidth="1"/>
    <col min="15635" max="15872" width="6.85546875" style="67"/>
    <col min="15873" max="15873" width="1.140625" style="67" customWidth="1"/>
    <col min="15874" max="15874" width="2.28515625" style="67" customWidth="1"/>
    <col min="15875" max="15875" width="8" style="67" customWidth="1"/>
    <col min="15876" max="15876" width="3.85546875" style="67" customWidth="1"/>
    <col min="15877" max="15877" width="3" style="67" customWidth="1"/>
    <col min="15878" max="15878" width="28.5703125" style="67" customWidth="1"/>
    <col min="15879" max="15879" width="2.28515625" style="67" customWidth="1"/>
    <col min="15880" max="15880" width="12.5703125" style="67" customWidth="1"/>
    <col min="15881" max="15881" width="3.42578125" style="67" customWidth="1"/>
    <col min="15882" max="15883" width="14.85546875" style="67" customWidth="1"/>
    <col min="15884" max="15884" width="13.140625" style="67" customWidth="1"/>
    <col min="15885" max="15885" width="4.5703125" style="67" customWidth="1"/>
    <col min="15886" max="15886" width="5" style="67" customWidth="1"/>
    <col min="15887" max="15887" width="23.28515625" style="67" customWidth="1"/>
    <col min="15888" max="15888" width="26" style="67" customWidth="1"/>
    <col min="15889" max="15889" width="15.7109375" style="67" customWidth="1"/>
    <col min="15890" max="15890" width="20.28515625" style="67" customWidth="1"/>
    <col min="15891" max="16128" width="6.85546875" style="67"/>
    <col min="16129" max="16129" width="1.140625" style="67" customWidth="1"/>
    <col min="16130" max="16130" width="2.28515625" style="67" customWidth="1"/>
    <col min="16131" max="16131" width="8" style="67" customWidth="1"/>
    <col min="16132" max="16132" width="3.85546875" style="67" customWidth="1"/>
    <col min="16133" max="16133" width="3" style="67" customWidth="1"/>
    <col min="16134" max="16134" width="28.5703125" style="67" customWidth="1"/>
    <col min="16135" max="16135" width="2.28515625" style="67" customWidth="1"/>
    <col min="16136" max="16136" width="12.5703125" style="67" customWidth="1"/>
    <col min="16137" max="16137" width="3.42578125" style="67" customWidth="1"/>
    <col min="16138" max="16139" width="14.85546875" style="67" customWidth="1"/>
    <col min="16140" max="16140" width="13.140625" style="67" customWidth="1"/>
    <col min="16141" max="16141" width="4.5703125" style="67" customWidth="1"/>
    <col min="16142" max="16142" width="5" style="67" customWidth="1"/>
    <col min="16143" max="16143" width="23.28515625" style="67" customWidth="1"/>
    <col min="16144" max="16144" width="26" style="67" customWidth="1"/>
    <col min="16145" max="16145" width="15.7109375" style="67" customWidth="1"/>
    <col min="16146" max="16146" width="20.28515625" style="67" customWidth="1"/>
    <col min="16147" max="16384" width="6.85546875" style="67"/>
  </cols>
  <sheetData>
    <row r="1" spans="2:18" ht="6" customHeight="1" x14ac:dyDescent="0.2"/>
    <row r="2" spans="2:18" x14ac:dyDescent="0.2">
      <c r="B2" s="194" t="s">
        <v>596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2:18" ht="6.75" customHeight="1" thickBot="1" x14ac:dyDescent="0.25"/>
    <row r="4" spans="2:18" ht="18.75" customHeight="1" x14ac:dyDescent="0.2">
      <c r="F4" s="195" t="s">
        <v>597</v>
      </c>
      <c r="G4" s="196"/>
      <c r="H4" s="196"/>
      <c r="I4" s="196"/>
      <c r="J4" s="196"/>
      <c r="K4" s="196"/>
      <c r="L4" s="196"/>
      <c r="M4" s="197"/>
    </row>
    <row r="5" spans="2:18" ht="15" customHeight="1" x14ac:dyDescent="0.2">
      <c r="F5" s="198"/>
      <c r="G5" s="199"/>
      <c r="H5" s="199"/>
      <c r="I5" s="199"/>
      <c r="J5" s="199"/>
      <c r="K5" s="199"/>
      <c r="L5" s="199"/>
      <c r="M5" s="200"/>
    </row>
    <row r="6" spans="2:18" ht="20.25" customHeight="1" thickBot="1" x14ac:dyDescent="0.25">
      <c r="F6" s="201" t="s">
        <v>598</v>
      </c>
      <c r="G6" s="202"/>
      <c r="H6" s="202"/>
      <c r="I6" s="202"/>
      <c r="J6" s="202"/>
      <c r="K6" s="202"/>
      <c r="L6" s="202"/>
      <c r="M6" s="203"/>
    </row>
    <row r="7" spans="2:18" ht="20.25" customHeight="1" x14ac:dyDescent="0.2">
      <c r="F7" s="204" t="s">
        <v>599</v>
      </c>
      <c r="G7" s="205"/>
      <c r="H7" s="205"/>
      <c r="I7" s="205"/>
      <c r="J7" s="205"/>
      <c r="K7" s="205"/>
      <c r="L7" s="205"/>
      <c r="M7" s="206"/>
    </row>
    <row r="8" spans="2:18" ht="21" customHeight="1" thickBot="1" x14ac:dyDescent="0.25">
      <c r="F8" s="207" t="s">
        <v>600</v>
      </c>
      <c r="G8" s="208"/>
      <c r="H8" s="208"/>
      <c r="I8" s="208"/>
      <c r="J8" s="208"/>
      <c r="K8" s="208"/>
      <c r="L8" s="208"/>
      <c r="M8" s="209"/>
    </row>
    <row r="9" spans="2:18" ht="11.25" customHeight="1" thickBot="1" x14ac:dyDescent="0.25"/>
    <row r="10" spans="2:18" ht="15.75" customHeight="1" thickBot="1" x14ac:dyDescent="0.25">
      <c r="B10" s="210" t="s">
        <v>601</v>
      </c>
      <c r="C10" s="211"/>
      <c r="D10" s="211"/>
      <c r="E10" s="211"/>
      <c r="F10" s="211"/>
      <c r="G10" s="211"/>
      <c r="H10" s="212" t="s">
        <v>602</v>
      </c>
      <c r="I10" s="212"/>
      <c r="J10" s="137" t="s">
        <v>603</v>
      </c>
      <c r="K10" s="137" t="s">
        <v>604</v>
      </c>
      <c r="L10" s="212" t="s">
        <v>605</v>
      </c>
      <c r="M10" s="213"/>
    </row>
    <row r="11" spans="2:18" s="86" customFormat="1" x14ac:dyDescent="0.2">
      <c r="B11" s="186" t="s">
        <v>192</v>
      </c>
      <c r="C11" s="187"/>
      <c r="D11" s="187"/>
      <c r="E11" s="187"/>
      <c r="F11" s="187"/>
      <c r="G11" s="187"/>
      <c r="H11" s="188" t="s">
        <v>606</v>
      </c>
      <c r="I11" s="188"/>
      <c r="J11" s="138" t="s">
        <v>607</v>
      </c>
      <c r="K11" s="138" t="s">
        <v>608</v>
      </c>
      <c r="L11" s="188" t="s">
        <v>609</v>
      </c>
      <c r="M11" s="189"/>
      <c r="O11" s="67"/>
      <c r="P11" s="67"/>
      <c r="Q11" s="136"/>
      <c r="R11" s="67"/>
    </row>
    <row r="12" spans="2:18" s="86" customFormat="1" x14ac:dyDescent="0.2">
      <c r="B12" s="190" t="s">
        <v>194</v>
      </c>
      <c r="C12" s="191"/>
      <c r="D12" s="191"/>
      <c r="E12" s="191"/>
      <c r="F12" s="191"/>
      <c r="G12" s="191"/>
      <c r="H12" s="192" t="s">
        <v>610</v>
      </c>
      <c r="I12" s="192"/>
      <c r="J12" s="139" t="s">
        <v>611</v>
      </c>
      <c r="K12" s="139" t="s">
        <v>612</v>
      </c>
      <c r="L12" s="192" t="s">
        <v>613</v>
      </c>
      <c r="M12" s="193"/>
      <c r="O12" s="67"/>
      <c r="P12" s="67"/>
      <c r="Q12" s="136"/>
      <c r="R12" s="67"/>
    </row>
    <row r="13" spans="2:18" x14ac:dyDescent="0.2">
      <c r="B13" s="214" t="s">
        <v>197</v>
      </c>
      <c r="C13" s="215"/>
      <c r="D13" s="215"/>
      <c r="E13" s="215"/>
      <c r="F13" s="215"/>
      <c r="G13" s="215"/>
      <c r="H13" s="216" t="s">
        <v>610</v>
      </c>
      <c r="I13" s="216"/>
      <c r="J13" s="140" t="s">
        <v>611</v>
      </c>
      <c r="K13" s="140" t="s">
        <v>612</v>
      </c>
      <c r="L13" s="216" t="s">
        <v>613</v>
      </c>
      <c r="M13" s="217"/>
    </row>
    <row r="14" spans="2:18" x14ac:dyDescent="0.2">
      <c r="B14" s="214" t="s">
        <v>198</v>
      </c>
      <c r="C14" s="215"/>
      <c r="D14" s="215"/>
      <c r="E14" s="215"/>
      <c r="F14" s="215"/>
      <c r="G14" s="215"/>
      <c r="H14" s="216" t="s">
        <v>614</v>
      </c>
      <c r="I14" s="216"/>
      <c r="J14" s="140" t="s">
        <v>615</v>
      </c>
      <c r="K14" s="140" t="s">
        <v>616</v>
      </c>
      <c r="L14" s="216" t="s">
        <v>617</v>
      </c>
      <c r="M14" s="217"/>
    </row>
    <row r="15" spans="2:18" x14ac:dyDescent="0.2">
      <c r="B15" s="214" t="s">
        <v>618</v>
      </c>
      <c r="C15" s="215"/>
      <c r="D15" s="215"/>
      <c r="E15" s="215"/>
      <c r="F15" s="215"/>
      <c r="G15" s="215"/>
      <c r="H15" s="216" t="s">
        <v>619</v>
      </c>
      <c r="I15" s="216"/>
      <c r="J15" s="140" t="s">
        <v>620</v>
      </c>
      <c r="K15" s="140" t="s">
        <v>621</v>
      </c>
      <c r="L15" s="216" t="s">
        <v>622</v>
      </c>
      <c r="M15" s="217"/>
    </row>
    <row r="16" spans="2:18" x14ac:dyDescent="0.2">
      <c r="B16" s="214" t="s">
        <v>200</v>
      </c>
      <c r="C16" s="215"/>
      <c r="D16" s="215"/>
      <c r="E16" s="215"/>
      <c r="F16" s="215"/>
      <c r="G16" s="215"/>
      <c r="H16" s="216" t="s">
        <v>623</v>
      </c>
      <c r="I16" s="216"/>
      <c r="J16" s="140" t="s">
        <v>294</v>
      </c>
      <c r="K16" s="140" t="s">
        <v>294</v>
      </c>
      <c r="L16" s="216" t="s">
        <v>623</v>
      </c>
      <c r="M16" s="217"/>
    </row>
    <row r="17" spans="2:18" x14ac:dyDescent="0.2">
      <c r="B17" s="214" t="s">
        <v>624</v>
      </c>
      <c r="C17" s="215"/>
      <c r="D17" s="215"/>
      <c r="E17" s="215"/>
      <c r="F17" s="215"/>
      <c r="G17" s="215"/>
      <c r="H17" s="216" t="s">
        <v>625</v>
      </c>
      <c r="I17" s="216"/>
      <c r="J17" s="140" t="s">
        <v>626</v>
      </c>
      <c r="K17" s="140" t="s">
        <v>627</v>
      </c>
      <c r="L17" s="216" t="s">
        <v>628</v>
      </c>
      <c r="M17" s="217"/>
    </row>
    <row r="18" spans="2:18" x14ac:dyDescent="0.2">
      <c r="B18" s="214" t="s">
        <v>629</v>
      </c>
      <c r="C18" s="215"/>
      <c r="D18" s="215"/>
      <c r="E18" s="215"/>
      <c r="F18" s="215"/>
      <c r="G18" s="215"/>
      <c r="H18" s="216" t="s">
        <v>630</v>
      </c>
      <c r="I18" s="216"/>
      <c r="J18" s="140" t="s">
        <v>631</v>
      </c>
      <c r="K18" s="140" t="s">
        <v>632</v>
      </c>
      <c r="L18" s="216" t="s">
        <v>633</v>
      </c>
      <c r="M18" s="217"/>
    </row>
    <row r="19" spans="2:18" x14ac:dyDescent="0.2">
      <c r="B19" s="214" t="s">
        <v>203</v>
      </c>
      <c r="C19" s="215"/>
      <c r="D19" s="215"/>
      <c r="E19" s="215"/>
      <c r="F19" s="215"/>
      <c r="G19" s="215"/>
      <c r="H19" s="216" t="s">
        <v>634</v>
      </c>
      <c r="I19" s="216"/>
      <c r="J19" s="140" t="s">
        <v>635</v>
      </c>
      <c r="K19" s="140" t="s">
        <v>636</v>
      </c>
      <c r="L19" s="216" t="s">
        <v>637</v>
      </c>
      <c r="M19" s="217"/>
    </row>
    <row r="20" spans="2:18" x14ac:dyDescent="0.2">
      <c r="B20" s="214" t="s">
        <v>638</v>
      </c>
      <c r="C20" s="215"/>
      <c r="D20" s="215"/>
      <c r="E20" s="215"/>
      <c r="F20" s="215"/>
      <c r="G20" s="215"/>
      <c r="H20" s="216" t="s">
        <v>639</v>
      </c>
      <c r="I20" s="216"/>
      <c r="J20" s="140" t="s">
        <v>294</v>
      </c>
      <c r="K20" s="140" t="s">
        <v>294</v>
      </c>
      <c r="L20" s="216" t="s">
        <v>639</v>
      </c>
      <c r="M20" s="217"/>
    </row>
    <row r="21" spans="2:18" x14ac:dyDescent="0.2">
      <c r="B21" s="214" t="s">
        <v>640</v>
      </c>
      <c r="C21" s="215"/>
      <c r="D21" s="215"/>
      <c r="E21" s="215"/>
      <c r="F21" s="215"/>
      <c r="G21" s="215"/>
      <c r="H21" s="216" t="s">
        <v>641</v>
      </c>
      <c r="I21" s="216"/>
      <c r="J21" s="140" t="s">
        <v>642</v>
      </c>
      <c r="K21" s="140" t="s">
        <v>643</v>
      </c>
      <c r="L21" s="216" t="s">
        <v>644</v>
      </c>
      <c r="M21" s="217"/>
    </row>
    <row r="22" spans="2:18" x14ac:dyDescent="0.2">
      <c r="B22" s="214" t="s">
        <v>206</v>
      </c>
      <c r="C22" s="215"/>
      <c r="D22" s="215"/>
      <c r="E22" s="215"/>
      <c r="F22" s="215"/>
      <c r="G22" s="215"/>
      <c r="H22" s="216" t="s">
        <v>645</v>
      </c>
      <c r="I22" s="216"/>
      <c r="J22" s="140" t="s">
        <v>646</v>
      </c>
      <c r="K22" s="140" t="s">
        <v>647</v>
      </c>
      <c r="L22" s="216" t="s">
        <v>648</v>
      </c>
      <c r="M22" s="217"/>
    </row>
    <row r="23" spans="2:18" x14ac:dyDescent="0.2">
      <c r="B23" s="214" t="s">
        <v>207</v>
      </c>
      <c r="C23" s="215"/>
      <c r="D23" s="215"/>
      <c r="E23" s="215"/>
      <c r="F23" s="215"/>
      <c r="G23" s="215"/>
      <c r="H23" s="216" t="s">
        <v>649</v>
      </c>
      <c r="I23" s="216"/>
      <c r="J23" s="140" t="s">
        <v>650</v>
      </c>
      <c r="K23" s="140" t="s">
        <v>651</v>
      </c>
      <c r="L23" s="216" t="s">
        <v>652</v>
      </c>
      <c r="M23" s="217"/>
    </row>
    <row r="24" spans="2:18" ht="13.5" thickBot="1" x14ac:dyDescent="0.25">
      <c r="B24" s="218" t="s">
        <v>208</v>
      </c>
      <c r="C24" s="219"/>
      <c r="D24" s="219"/>
      <c r="E24" s="219"/>
      <c r="F24" s="219"/>
      <c r="G24" s="219"/>
      <c r="H24" s="220" t="s">
        <v>653</v>
      </c>
      <c r="I24" s="220"/>
      <c r="J24" s="141" t="s">
        <v>654</v>
      </c>
      <c r="K24" s="141" t="s">
        <v>655</v>
      </c>
      <c r="L24" s="220" t="s">
        <v>656</v>
      </c>
      <c r="M24" s="221"/>
    </row>
    <row r="25" spans="2:18" ht="13.5" thickBot="1" x14ac:dyDescent="0.25">
      <c r="B25" s="222" t="s">
        <v>657</v>
      </c>
      <c r="C25" s="223"/>
      <c r="D25" s="223"/>
      <c r="E25" s="223"/>
      <c r="F25" s="223"/>
      <c r="G25" s="223"/>
      <c r="H25" s="224" t="s">
        <v>658</v>
      </c>
      <c r="I25" s="224"/>
      <c r="J25" s="142" t="s">
        <v>659</v>
      </c>
      <c r="K25" s="142" t="s">
        <v>294</v>
      </c>
      <c r="L25" s="224" t="s">
        <v>660</v>
      </c>
      <c r="M25" s="225"/>
    </row>
    <row r="26" spans="2:18" ht="13.5" thickBot="1" x14ac:dyDescent="0.25">
      <c r="B26" s="226" t="s">
        <v>210</v>
      </c>
      <c r="C26" s="227"/>
      <c r="D26" s="227"/>
      <c r="E26" s="227"/>
      <c r="F26" s="227"/>
      <c r="G26" s="227"/>
      <c r="H26" s="228" t="s">
        <v>661</v>
      </c>
      <c r="I26" s="228"/>
      <c r="J26" s="143" t="s">
        <v>662</v>
      </c>
      <c r="K26" s="143" t="s">
        <v>663</v>
      </c>
      <c r="L26" s="228" t="s">
        <v>664</v>
      </c>
      <c r="M26" s="229"/>
      <c r="O26" s="86" t="s">
        <v>665</v>
      </c>
      <c r="P26" s="144"/>
      <c r="Q26" s="145"/>
      <c r="R26" s="86"/>
    </row>
    <row r="27" spans="2:18" ht="13.5" thickBot="1" x14ac:dyDescent="0.25">
      <c r="B27" s="214" t="s">
        <v>211</v>
      </c>
      <c r="C27" s="215"/>
      <c r="D27" s="215"/>
      <c r="E27" s="215"/>
      <c r="F27" s="215"/>
      <c r="G27" s="215"/>
      <c r="H27" s="216" t="s">
        <v>666</v>
      </c>
      <c r="I27" s="216"/>
      <c r="J27" s="140" t="s">
        <v>667</v>
      </c>
      <c r="K27" s="140" t="s">
        <v>294</v>
      </c>
      <c r="L27" s="216" t="s">
        <v>668</v>
      </c>
      <c r="M27" s="217"/>
      <c r="O27" s="146" t="s">
        <v>193</v>
      </c>
      <c r="P27" s="147">
        <v>0</v>
      </c>
      <c r="Q27" s="145"/>
      <c r="R27" s="86"/>
    </row>
    <row r="28" spans="2:18" x14ac:dyDescent="0.2">
      <c r="B28" s="214" t="s">
        <v>669</v>
      </c>
      <c r="C28" s="215"/>
      <c r="D28" s="215"/>
      <c r="E28" s="215"/>
      <c r="F28" s="215"/>
      <c r="G28" s="215"/>
      <c r="H28" s="216" t="s">
        <v>670</v>
      </c>
      <c r="I28" s="216"/>
      <c r="J28" s="140" t="s">
        <v>671</v>
      </c>
      <c r="K28" s="140" t="s">
        <v>294</v>
      </c>
      <c r="L28" s="216" t="s">
        <v>672</v>
      </c>
      <c r="M28" s="217"/>
      <c r="O28" s="86"/>
      <c r="P28" s="144"/>
      <c r="Q28" s="145"/>
      <c r="R28" s="86"/>
    </row>
    <row r="29" spans="2:18" s="86" customFormat="1" x14ac:dyDescent="0.2">
      <c r="B29" s="190" t="s">
        <v>213</v>
      </c>
      <c r="C29" s="191"/>
      <c r="D29" s="191"/>
      <c r="E29" s="191"/>
      <c r="F29" s="191"/>
      <c r="G29" s="191"/>
      <c r="H29" s="192" t="s">
        <v>673</v>
      </c>
      <c r="I29" s="192"/>
      <c r="J29" s="139" t="s">
        <v>674</v>
      </c>
      <c r="K29" s="139" t="s">
        <v>675</v>
      </c>
      <c r="L29" s="192" t="s">
        <v>676</v>
      </c>
      <c r="M29" s="193"/>
      <c r="P29" s="144"/>
      <c r="Q29" s="145"/>
    </row>
    <row r="30" spans="2:18" x14ac:dyDescent="0.2">
      <c r="B30" s="214" t="s">
        <v>214</v>
      </c>
      <c r="C30" s="215"/>
      <c r="D30" s="215"/>
      <c r="E30" s="215"/>
      <c r="F30" s="215"/>
      <c r="G30" s="215"/>
      <c r="H30" s="216" t="s">
        <v>215</v>
      </c>
      <c r="I30" s="216"/>
      <c r="J30" s="140" t="s">
        <v>294</v>
      </c>
      <c r="K30" s="140" t="s">
        <v>294</v>
      </c>
      <c r="L30" s="216" t="s">
        <v>215</v>
      </c>
      <c r="M30" s="217"/>
      <c r="O30" s="86"/>
      <c r="P30" s="144"/>
      <c r="Q30" s="145"/>
      <c r="R30" s="86"/>
    </row>
    <row r="31" spans="2:18" x14ac:dyDescent="0.2">
      <c r="B31" s="214" t="s">
        <v>216</v>
      </c>
      <c r="C31" s="215"/>
      <c r="D31" s="215"/>
      <c r="E31" s="215"/>
      <c r="F31" s="215"/>
      <c r="G31" s="215"/>
      <c r="H31" s="216" t="s">
        <v>215</v>
      </c>
      <c r="I31" s="216"/>
      <c r="J31" s="140" t="s">
        <v>294</v>
      </c>
      <c r="K31" s="140" t="s">
        <v>294</v>
      </c>
      <c r="L31" s="216" t="s">
        <v>215</v>
      </c>
      <c r="M31" s="217"/>
      <c r="O31" s="86"/>
      <c r="P31" s="144"/>
      <c r="Q31" s="145"/>
      <c r="R31" s="86"/>
    </row>
    <row r="32" spans="2:18" x14ac:dyDescent="0.2">
      <c r="B32" s="214" t="s">
        <v>677</v>
      </c>
      <c r="C32" s="215"/>
      <c r="D32" s="215"/>
      <c r="E32" s="215"/>
      <c r="F32" s="215"/>
      <c r="G32" s="215"/>
      <c r="H32" s="216" t="s">
        <v>215</v>
      </c>
      <c r="I32" s="216"/>
      <c r="J32" s="140" t="s">
        <v>294</v>
      </c>
      <c r="K32" s="140" t="s">
        <v>294</v>
      </c>
      <c r="L32" s="216" t="s">
        <v>215</v>
      </c>
      <c r="M32" s="217"/>
      <c r="O32" s="86"/>
      <c r="P32" s="144"/>
      <c r="Q32" s="145"/>
      <c r="R32" s="86"/>
    </row>
    <row r="33" spans="2:18" x14ac:dyDescent="0.2">
      <c r="B33" s="214" t="s">
        <v>218</v>
      </c>
      <c r="C33" s="215"/>
      <c r="D33" s="215"/>
      <c r="E33" s="215"/>
      <c r="F33" s="215"/>
      <c r="G33" s="215"/>
      <c r="H33" s="216" t="s">
        <v>678</v>
      </c>
      <c r="I33" s="216"/>
      <c r="J33" s="140" t="s">
        <v>674</v>
      </c>
      <c r="K33" s="140" t="s">
        <v>675</v>
      </c>
      <c r="L33" s="216" t="s">
        <v>679</v>
      </c>
      <c r="M33" s="217"/>
      <c r="O33" s="86"/>
      <c r="P33" s="144"/>
      <c r="Q33" s="145"/>
      <c r="R33" s="86"/>
    </row>
    <row r="34" spans="2:18" x14ac:dyDescent="0.2">
      <c r="B34" s="214" t="s">
        <v>219</v>
      </c>
      <c r="C34" s="215"/>
      <c r="D34" s="215"/>
      <c r="E34" s="215"/>
      <c r="F34" s="215"/>
      <c r="G34" s="215"/>
      <c r="H34" s="216" t="s">
        <v>680</v>
      </c>
      <c r="I34" s="216"/>
      <c r="J34" s="140" t="s">
        <v>681</v>
      </c>
      <c r="K34" s="140" t="s">
        <v>682</v>
      </c>
      <c r="L34" s="216" t="s">
        <v>683</v>
      </c>
      <c r="M34" s="217"/>
      <c r="O34" s="86"/>
      <c r="P34" s="144"/>
      <c r="Q34" s="145"/>
      <c r="R34" s="86"/>
    </row>
    <row r="35" spans="2:18" x14ac:dyDescent="0.2">
      <c r="B35" s="214" t="s">
        <v>220</v>
      </c>
      <c r="C35" s="215"/>
      <c r="D35" s="215"/>
      <c r="E35" s="215"/>
      <c r="F35" s="215"/>
      <c r="G35" s="215"/>
      <c r="H35" s="216" t="s">
        <v>684</v>
      </c>
      <c r="I35" s="216"/>
      <c r="J35" s="140" t="s">
        <v>685</v>
      </c>
      <c r="K35" s="140" t="s">
        <v>686</v>
      </c>
      <c r="L35" s="216" t="s">
        <v>687</v>
      </c>
      <c r="M35" s="217"/>
      <c r="O35" s="86"/>
      <c r="P35" s="144"/>
      <c r="Q35" s="145"/>
      <c r="R35" s="86"/>
    </row>
    <row r="36" spans="2:18" x14ac:dyDescent="0.2">
      <c r="B36" s="214" t="s">
        <v>221</v>
      </c>
      <c r="C36" s="215"/>
      <c r="D36" s="215"/>
      <c r="E36" s="215"/>
      <c r="F36" s="215"/>
      <c r="G36" s="215"/>
      <c r="H36" s="216" t="s">
        <v>688</v>
      </c>
      <c r="I36" s="216"/>
      <c r="J36" s="140" t="s">
        <v>689</v>
      </c>
      <c r="K36" s="140" t="s">
        <v>690</v>
      </c>
      <c r="L36" s="216" t="s">
        <v>691</v>
      </c>
      <c r="M36" s="217"/>
      <c r="O36" s="86"/>
      <c r="P36" s="144"/>
      <c r="Q36" s="145"/>
      <c r="R36" s="86"/>
    </row>
    <row r="37" spans="2:18" x14ac:dyDescent="0.2">
      <c r="B37" s="214" t="s">
        <v>222</v>
      </c>
      <c r="C37" s="215"/>
      <c r="D37" s="215"/>
      <c r="E37" s="215"/>
      <c r="F37" s="215"/>
      <c r="G37" s="215"/>
      <c r="H37" s="216" t="s">
        <v>692</v>
      </c>
      <c r="I37" s="216"/>
      <c r="J37" s="140" t="s">
        <v>693</v>
      </c>
      <c r="K37" s="140" t="s">
        <v>693</v>
      </c>
      <c r="L37" s="216" t="s">
        <v>692</v>
      </c>
      <c r="M37" s="217"/>
      <c r="O37" s="86"/>
      <c r="P37" s="144"/>
      <c r="Q37" s="145"/>
      <c r="R37" s="86"/>
    </row>
    <row r="38" spans="2:18" x14ac:dyDescent="0.2">
      <c r="B38" s="214" t="s">
        <v>223</v>
      </c>
      <c r="C38" s="215"/>
      <c r="D38" s="215"/>
      <c r="E38" s="215"/>
      <c r="F38" s="215"/>
      <c r="G38" s="215"/>
      <c r="H38" s="216" t="s">
        <v>692</v>
      </c>
      <c r="I38" s="216"/>
      <c r="J38" s="140" t="s">
        <v>693</v>
      </c>
      <c r="K38" s="140" t="s">
        <v>693</v>
      </c>
      <c r="L38" s="216" t="s">
        <v>692</v>
      </c>
      <c r="M38" s="217"/>
      <c r="O38" s="86"/>
      <c r="P38" s="144"/>
      <c r="Q38" s="145"/>
      <c r="R38" s="86"/>
    </row>
    <row r="39" spans="2:18" s="86" customFormat="1" x14ac:dyDescent="0.2">
      <c r="B39" s="190" t="s">
        <v>226</v>
      </c>
      <c r="C39" s="191"/>
      <c r="D39" s="191"/>
      <c r="E39" s="191"/>
      <c r="F39" s="191"/>
      <c r="G39" s="191"/>
      <c r="H39" s="192" t="s">
        <v>694</v>
      </c>
      <c r="I39" s="192"/>
      <c r="J39" s="139" t="s">
        <v>695</v>
      </c>
      <c r="K39" s="139" t="s">
        <v>695</v>
      </c>
      <c r="L39" s="192" t="s">
        <v>694</v>
      </c>
      <c r="M39" s="193"/>
      <c r="P39" s="144"/>
      <c r="Q39" s="145"/>
    </row>
    <row r="40" spans="2:18" x14ac:dyDescent="0.2">
      <c r="B40" s="214" t="s">
        <v>227</v>
      </c>
      <c r="C40" s="215"/>
      <c r="D40" s="215"/>
      <c r="E40" s="215"/>
      <c r="F40" s="215"/>
      <c r="G40" s="215"/>
      <c r="H40" s="216" t="s">
        <v>696</v>
      </c>
      <c r="I40" s="216"/>
      <c r="J40" s="140" t="s">
        <v>294</v>
      </c>
      <c r="K40" s="140" t="s">
        <v>294</v>
      </c>
      <c r="L40" s="216" t="s">
        <v>696</v>
      </c>
      <c r="M40" s="217"/>
      <c r="O40" s="86"/>
      <c r="P40" s="144"/>
      <c r="Q40" s="145"/>
      <c r="R40" s="86"/>
    </row>
    <row r="41" spans="2:18" x14ac:dyDescent="0.2">
      <c r="B41" s="214" t="s">
        <v>228</v>
      </c>
      <c r="C41" s="215"/>
      <c r="D41" s="215"/>
      <c r="E41" s="215"/>
      <c r="F41" s="215"/>
      <c r="G41" s="215"/>
      <c r="H41" s="216" t="s">
        <v>696</v>
      </c>
      <c r="I41" s="216"/>
      <c r="J41" s="140" t="s">
        <v>294</v>
      </c>
      <c r="K41" s="140" t="s">
        <v>294</v>
      </c>
      <c r="L41" s="216" t="s">
        <v>696</v>
      </c>
      <c r="M41" s="217"/>
      <c r="O41" s="86"/>
      <c r="P41" s="144"/>
      <c r="Q41" s="145"/>
      <c r="R41" s="86"/>
    </row>
    <row r="42" spans="2:18" x14ac:dyDescent="0.2">
      <c r="B42" s="214" t="s">
        <v>697</v>
      </c>
      <c r="C42" s="215"/>
      <c r="D42" s="215"/>
      <c r="E42" s="215"/>
      <c r="F42" s="215"/>
      <c r="G42" s="215"/>
      <c r="H42" s="216" t="s">
        <v>294</v>
      </c>
      <c r="I42" s="216"/>
      <c r="J42" s="140" t="s">
        <v>698</v>
      </c>
      <c r="K42" s="140" t="s">
        <v>294</v>
      </c>
      <c r="L42" s="216" t="s">
        <v>698</v>
      </c>
      <c r="M42" s="217"/>
      <c r="O42" s="86"/>
      <c r="P42" s="144"/>
      <c r="Q42" s="145"/>
      <c r="R42" s="86"/>
    </row>
    <row r="43" spans="2:18" x14ac:dyDescent="0.2">
      <c r="B43" s="214" t="s">
        <v>699</v>
      </c>
      <c r="C43" s="215"/>
      <c r="D43" s="215"/>
      <c r="E43" s="215"/>
      <c r="F43" s="215"/>
      <c r="G43" s="215"/>
      <c r="H43" s="216" t="s">
        <v>294</v>
      </c>
      <c r="I43" s="216"/>
      <c r="J43" s="140" t="s">
        <v>698</v>
      </c>
      <c r="K43" s="140" t="s">
        <v>294</v>
      </c>
      <c r="L43" s="216" t="s">
        <v>698</v>
      </c>
      <c r="M43" s="217"/>
      <c r="O43" s="86"/>
      <c r="P43" s="144"/>
      <c r="Q43" s="145"/>
      <c r="R43" s="86"/>
    </row>
    <row r="44" spans="2:18" x14ac:dyDescent="0.2">
      <c r="B44" s="214" t="s">
        <v>229</v>
      </c>
      <c r="C44" s="215"/>
      <c r="D44" s="215"/>
      <c r="E44" s="215"/>
      <c r="F44" s="215"/>
      <c r="G44" s="215"/>
      <c r="H44" s="216" t="s">
        <v>700</v>
      </c>
      <c r="I44" s="216"/>
      <c r="J44" s="140" t="s">
        <v>294</v>
      </c>
      <c r="K44" s="140" t="s">
        <v>294</v>
      </c>
      <c r="L44" s="216" t="s">
        <v>700</v>
      </c>
      <c r="M44" s="217"/>
      <c r="O44" s="86"/>
      <c r="P44" s="144"/>
      <c r="Q44" s="145"/>
      <c r="R44" s="86"/>
    </row>
    <row r="45" spans="2:18" x14ac:dyDescent="0.2">
      <c r="B45" s="214" t="s">
        <v>230</v>
      </c>
      <c r="C45" s="215"/>
      <c r="D45" s="215"/>
      <c r="E45" s="215"/>
      <c r="F45" s="215"/>
      <c r="G45" s="215"/>
      <c r="H45" s="216" t="s">
        <v>700</v>
      </c>
      <c r="I45" s="216"/>
      <c r="J45" s="140" t="s">
        <v>294</v>
      </c>
      <c r="K45" s="140" t="s">
        <v>294</v>
      </c>
      <c r="L45" s="216" t="s">
        <v>700</v>
      </c>
      <c r="M45" s="217"/>
      <c r="O45" s="86"/>
      <c r="P45" s="144"/>
      <c r="Q45" s="145"/>
      <c r="R45" s="86"/>
    </row>
    <row r="46" spans="2:18" x14ac:dyDescent="0.2">
      <c r="B46" s="214" t="s">
        <v>231</v>
      </c>
      <c r="C46" s="215"/>
      <c r="D46" s="215"/>
      <c r="E46" s="215"/>
      <c r="F46" s="215"/>
      <c r="G46" s="215"/>
      <c r="H46" s="216" t="s">
        <v>700</v>
      </c>
      <c r="I46" s="216"/>
      <c r="J46" s="140" t="s">
        <v>294</v>
      </c>
      <c r="K46" s="140" t="s">
        <v>294</v>
      </c>
      <c r="L46" s="216" t="s">
        <v>700</v>
      </c>
      <c r="M46" s="217"/>
      <c r="O46" s="86"/>
      <c r="P46" s="144"/>
      <c r="Q46" s="145"/>
      <c r="R46" s="86"/>
    </row>
    <row r="47" spans="2:18" x14ac:dyDescent="0.2">
      <c r="B47" s="214" t="s">
        <v>232</v>
      </c>
      <c r="C47" s="215"/>
      <c r="D47" s="215"/>
      <c r="E47" s="215"/>
      <c r="F47" s="215"/>
      <c r="G47" s="215"/>
      <c r="H47" s="216" t="s">
        <v>701</v>
      </c>
      <c r="I47" s="216"/>
      <c r="J47" s="140" t="s">
        <v>294</v>
      </c>
      <c r="K47" s="140" t="s">
        <v>294</v>
      </c>
      <c r="L47" s="216" t="s">
        <v>701</v>
      </c>
      <c r="M47" s="217"/>
      <c r="O47" s="86"/>
      <c r="P47" s="144"/>
      <c r="Q47" s="145"/>
      <c r="R47" s="86"/>
    </row>
    <row r="48" spans="2:18" x14ac:dyDescent="0.2">
      <c r="B48" s="214" t="s">
        <v>233</v>
      </c>
      <c r="C48" s="215"/>
      <c r="D48" s="215"/>
      <c r="E48" s="215"/>
      <c r="F48" s="215"/>
      <c r="G48" s="215"/>
      <c r="H48" s="216" t="s">
        <v>701</v>
      </c>
      <c r="I48" s="216"/>
      <c r="J48" s="140" t="s">
        <v>294</v>
      </c>
      <c r="K48" s="140" t="s">
        <v>294</v>
      </c>
      <c r="L48" s="216" t="s">
        <v>701</v>
      </c>
      <c r="M48" s="217"/>
      <c r="O48" s="86"/>
      <c r="P48" s="144"/>
      <c r="Q48" s="145"/>
      <c r="R48" s="86"/>
    </row>
    <row r="49" spans="2:18" x14ac:dyDescent="0.2">
      <c r="B49" s="214" t="s">
        <v>234</v>
      </c>
      <c r="C49" s="215"/>
      <c r="D49" s="215"/>
      <c r="E49" s="215"/>
      <c r="F49" s="215"/>
      <c r="G49" s="215"/>
      <c r="H49" s="216" t="s">
        <v>702</v>
      </c>
      <c r="I49" s="216"/>
      <c r="J49" s="140" t="s">
        <v>703</v>
      </c>
      <c r="K49" s="140" t="s">
        <v>294</v>
      </c>
      <c r="L49" s="216" t="s">
        <v>704</v>
      </c>
      <c r="M49" s="217"/>
      <c r="O49" s="86"/>
      <c r="P49" s="144"/>
      <c r="Q49" s="145"/>
      <c r="R49" s="86"/>
    </row>
    <row r="50" spans="2:18" x14ac:dyDescent="0.2">
      <c r="B50" s="214" t="s">
        <v>235</v>
      </c>
      <c r="C50" s="215"/>
      <c r="D50" s="215"/>
      <c r="E50" s="215"/>
      <c r="F50" s="215"/>
      <c r="G50" s="215"/>
      <c r="H50" s="216" t="s">
        <v>702</v>
      </c>
      <c r="I50" s="216"/>
      <c r="J50" s="140" t="s">
        <v>703</v>
      </c>
      <c r="K50" s="140" t="s">
        <v>294</v>
      </c>
      <c r="L50" s="216" t="s">
        <v>704</v>
      </c>
      <c r="M50" s="217"/>
      <c r="O50" s="86"/>
      <c r="P50" s="144"/>
      <c r="Q50" s="145"/>
      <c r="R50" s="86"/>
    </row>
    <row r="51" spans="2:18" x14ac:dyDescent="0.2">
      <c r="B51" s="214" t="s">
        <v>236</v>
      </c>
      <c r="C51" s="215"/>
      <c r="D51" s="215"/>
      <c r="E51" s="215"/>
      <c r="F51" s="215"/>
      <c r="G51" s="215"/>
      <c r="H51" s="216" t="s">
        <v>705</v>
      </c>
      <c r="I51" s="216"/>
      <c r="J51" s="140" t="s">
        <v>706</v>
      </c>
      <c r="K51" s="140" t="s">
        <v>706</v>
      </c>
      <c r="L51" s="216" t="s">
        <v>705</v>
      </c>
      <c r="M51" s="217"/>
      <c r="O51" s="86"/>
      <c r="P51" s="144"/>
      <c r="Q51" s="145"/>
      <c r="R51" s="86"/>
    </row>
    <row r="52" spans="2:18" x14ac:dyDescent="0.2">
      <c r="B52" s="214" t="s">
        <v>237</v>
      </c>
      <c r="C52" s="215"/>
      <c r="D52" s="215"/>
      <c r="E52" s="215"/>
      <c r="F52" s="215"/>
      <c r="G52" s="215"/>
      <c r="H52" s="216" t="s">
        <v>707</v>
      </c>
      <c r="I52" s="216"/>
      <c r="J52" s="140" t="s">
        <v>706</v>
      </c>
      <c r="K52" s="140" t="s">
        <v>706</v>
      </c>
      <c r="L52" s="216" t="s">
        <v>707</v>
      </c>
      <c r="M52" s="217"/>
      <c r="O52" s="86"/>
      <c r="P52" s="144"/>
      <c r="Q52" s="145"/>
      <c r="R52" s="86"/>
    </row>
    <row r="53" spans="2:18" x14ac:dyDescent="0.2">
      <c r="B53" s="214" t="s">
        <v>238</v>
      </c>
      <c r="C53" s="215"/>
      <c r="D53" s="215"/>
      <c r="E53" s="215"/>
      <c r="F53" s="215"/>
      <c r="G53" s="215"/>
      <c r="H53" s="216" t="s">
        <v>708</v>
      </c>
      <c r="I53" s="216"/>
      <c r="J53" s="140" t="s">
        <v>294</v>
      </c>
      <c r="K53" s="140" t="s">
        <v>294</v>
      </c>
      <c r="L53" s="216" t="s">
        <v>708</v>
      </c>
      <c r="M53" s="217"/>
      <c r="O53" s="86"/>
      <c r="P53" s="144"/>
      <c r="Q53" s="145"/>
      <c r="R53" s="86"/>
    </row>
    <row r="54" spans="2:18" x14ac:dyDescent="0.2">
      <c r="B54" s="214" t="s">
        <v>239</v>
      </c>
      <c r="C54" s="215"/>
      <c r="D54" s="215"/>
      <c r="E54" s="215"/>
      <c r="F54" s="215"/>
      <c r="G54" s="215"/>
      <c r="H54" s="216" t="s">
        <v>709</v>
      </c>
      <c r="I54" s="216"/>
      <c r="J54" s="140" t="s">
        <v>294</v>
      </c>
      <c r="K54" s="140" t="s">
        <v>294</v>
      </c>
      <c r="L54" s="216" t="s">
        <v>709</v>
      </c>
      <c r="M54" s="217"/>
      <c r="O54" s="86"/>
      <c r="P54" s="144"/>
      <c r="Q54" s="145"/>
      <c r="R54" s="86"/>
    </row>
    <row r="55" spans="2:18" x14ac:dyDescent="0.2">
      <c r="B55" s="214" t="s">
        <v>240</v>
      </c>
      <c r="C55" s="215"/>
      <c r="D55" s="215"/>
      <c r="E55" s="215"/>
      <c r="F55" s="215"/>
      <c r="G55" s="215"/>
      <c r="H55" s="216" t="s">
        <v>710</v>
      </c>
      <c r="I55" s="216"/>
      <c r="J55" s="140" t="s">
        <v>294</v>
      </c>
      <c r="K55" s="140" t="s">
        <v>294</v>
      </c>
      <c r="L55" s="216" t="s">
        <v>710</v>
      </c>
      <c r="M55" s="217"/>
      <c r="O55" s="86"/>
      <c r="P55" s="144"/>
      <c r="Q55" s="145"/>
      <c r="R55" s="86"/>
    </row>
    <row r="56" spans="2:18" x14ac:dyDescent="0.2">
      <c r="B56" s="214" t="s">
        <v>241</v>
      </c>
      <c r="C56" s="215"/>
      <c r="D56" s="215"/>
      <c r="E56" s="215"/>
      <c r="F56" s="215"/>
      <c r="G56" s="215"/>
      <c r="H56" s="216" t="s">
        <v>711</v>
      </c>
      <c r="I56" s="216"/>
      <c r="J56" s="140" t="s">
        <v>294</v>
      </c>
      <c r="K56" s="140" t="s">
        <v>294</v>
      </c>
      <c r="L56" s="216" t="s">
        <v>711</v>
      </c>
      <c r="M56" s="217"/>
      <c r="O56" s="86"/>
      <c r="P56" s="144"/>
      <c r="Q56" s="145"/>
      <c r="R56" s="86"/>
    </row>
    <row r="57" spans="2:18" x14ac:dyDescent="0.2">
      <c r="B57" s="214" t="s">
        <v>242</v>
      </c>
      <c r="C57" s="215"/>
      <c r="D57" s="215"/>
      <c r="E57" s="215"/>
      <c r="F57" s="215"/>
      <c r="G57" s="215"/>
      <c r="H57" s="230">
        <v>372461745.69999999</v>
      </c>
      <c r="I57" s="216"/>
      <c r="J57" s="140" t="s">
        <v>294</v>
      </c>
      <c r="K57" s="140" t="s">
        <v>712</v>
      </c>
      <c r="L57" s="230">
        <v>389254430.69999999</v>
      </c>
      <c r="M57" s="217"/>
      <c r="O57" s="86"/>
      <c r="P57" s="144"/>
      <c r="Q57" s="145"/>
      <c r="R57" s="86"/>
    </row>
    <row r="58" spans="2:18" x14ac:dyDescent="0.2">
      <c r="B58" s="214" t="s">
        <v>243</v>
      </c>
      <c r="C58" s="215"/>
      <c r="D58" s="215"/>
      <c r="E58" s="215"/>
      <c r="F58" s="215"/>
      <c r="G58" s="215"/>
      <c r="H58" s="230">
        <v>17595720</v>
      </c>
      <c r="I58" s="216"/>
      <c r="J58" s="140" t="s">
        <v>294</v>
      </c>
      <c r="K58" s="140" t="s">
        <v>294</v>
      </c>
      <c r="L58" s="230">
        <v>17595720</v>
      </c>
      <c r="M58" s="217"/>
      <c r="O58" s="86"/>
      <c r="P58" s="144"/>
      <c r="Q58" s="145"/>
      <c r="R58" s="86"/>
    </row>
    <row r="59" spans="2:18" x14ac:dyDescent="0.2">
      <c r="B59" s="214" t="s">
        <v>244</v>
      </c>
      <c r="C59" s="215"/>
      <c r="D59" s="215"/>
      <c r="E59" s="215"/>
      <c r="F59" s="215"/>
      <c r="G59" s="215"/>
      <c r="H59" s="230">
        <v>113381091</v>
      </c>
      <c r="I59" s="216"/>
      <c r="J59" s="140" t="s">
        <v>294</v>
      </c>
      <c r="K59" s="140" t="s">
        <v>294</v>
      </c>
      <c r="L59" s="230">
        <v>113381091</v>
      </c>
      <c r="M59" s="217"/>
      <c r="O59" s="86"/>
      <c r="P59" s="144"/>
      <c r="Q59" s="145"/>
      <c r="R59" s="86"/>
    </row>
    <row r="60" spans="2:18" x14ac:dyDescent="0.2">
      <c r="B60" s="214" t="s">
        <v>245</v>
      </c>
      <c r="C60" s="215"/>
      <c r="D60" s="215"/>
      <c r="E60" s="215"/>
      <c r="F60" s="215"/>
      <c r="G60" s="215"/>
      <c r="H60" s="230">
        <v>108279741</v>
      </c>
      <c r="I60" s="216"/>
      <c r="J60" s="140" t="s">
        <v>294</v>
      </c>
      <c r="K60" s="140" t="s">
        <v>703</v>
      </c>
      <c r="L60" s="230">
        <v>122730506</v>
      </c>
      <c r="M60" s="217"/>
      <c r="O60" s="86"/>
      <c r="P60" s="144"/>
      <c r="Q60" s="145"/>
      <c r="R60" s="86"/>
    </row>
    <row r="61" spans="2:18" x14ac:dyDescent="0.2">
      <c r="B61" s="214" t="s">
        <v>246</v>
      </c>
      <c r="C61" s="215"/>
      <c r="D61" s="215"/>
      <c r="E61" s="215"/>
      <c r="F61" s="215"/>
      <c r="G61" s="215"/>
      <c r="H61" s="230">
        <v>133205193.7</v>
      </c>
      <c r="I61" s="216"/>
      <c r="J61" s="140" t="s">
        <v>294</v>
      </c>
      <c r="K61" s="140" t="s">
        <v>294</v>
      </c>
      <c r="L61" s="230">
        <v>133205193.7</v>
      </c>
      <c r="M61" s="217"/>
      <c r="O61" s="86"/>
      <c r="P61" s="144"/>
      <c r="Q61" s="145"/>
      <c r="R61" s="86"/>
    </row>
    <row r="62" spans="2:18" x14ac:dyDescent="0.2">
      <c r="B62" s="214" t="s">
        <v>713</v>
      </c>
      <c r="C62" s="215"/>
      <c r="D62" s="215"/>
      <c r="E62" s="215"/>
      <c r="F62" s="215"/>
      <c r="G62" s="215"/>
      <c r="H62" s="216" t="s">
        <v>294</v>
      </c>
      <c r="I62" s="216"/>
      <c r="J62" s="140" t="s">
        <v>294</v>
      </c>
      <c r="K62" s="140" t="s">
        <v>698</v>
      </c>
      <c r="L62" s="230">
        <v>2341920</v>
      </c>
      <c r="M62" s="217"/>
      <c r="O62" s="86"/>
      <c r="P62" s="144"/>
      <c r="Q62" s="145"/>
      <c r="R62" s="86"/>
    </row>
    <row r="63" spans="2:18" s="86" customFormat="1" x14ac:dyDescent="0.2">
      <c r="B63" s="190" t="s">
        <v>247</v>
      </c>
      <c r="C63" s="191"/>
      <c r="D63" s="191"/>
      <c r="E63" s="191"/>
      <c r="F63" s="191"/>
      <c r="G63" s="191"/>
      <c r="H63" s="192" t="s">
        <v>714</v>
      </c>
      <c r="I63" s="192"/>
      <c r="J63" s="139" t="s">
        <v>715</v>
      </c>
      <c r="K63" s="139" t="s">
        <v>716</v>
      </c>
      <c r="L63" s="192" t="s">
        <v>717</v>
      </c>
      <c r="M63" s="193"/>
      <c r="P63" s="144"/>
      <c r="Q63" s="145"/>
    </row>
    <row r="64" spans="2:18" x14ac:dyDescent="0.2">
      <c r="B64" s="214" t="s">
        <v>248</v>
      </c>
      <c r="C64" s="215"/>
      <c r="D64" s="215"/>
      <c r="E64" s="215"/>
      <c r="F64" s="215"/>
      <c r="G64" s="215"/>
      <c r="H64" s="216" t="s">
        <v>718</v>
      </c>
      <c r="I64" s="216"/>
      <c r="J64" s="140" t="s">
        <v>294</v>
      </c>
      <c r="K64" s="140" t="s">
        <v>718</v>
      </c>
      <c r="L64" s="216" t="s">
        <v>294</v>
      </c>
      <c r="M64" s="217"/>
      <c r="O64" s="86"/>
      <c r="P64" s="144"/>
      <c r="Q64" s="145"/>
      <c r="R64" s="86"/>
    </row>
    <row r="65" spans="2:18" x14ac:dyDescent="0.2">
      <c r="B65" s="214" t="s">
        <v>249</v>
      </c>
      <c r="C65" s="215"/>
      <c r="D65" s="215"/>
      <c r="E65" s="215"/>
      <c r="F65" s="215"/>
      <c r="G65" s="215"/>
      <c r="H65" s="216" t="s">
        <v>719</v>
      </c>
      <c r="I65" s="216"/>
      <c r="J65" s="140" t="s">
        <v>294</v>
      </c>
      <c r="K65" s="140" t="s">
        <v>719</v>
      </c>
      <c r="L65" s="216" t="s">
        <v>294</v>
      </c>
      <c r="M65" s="217"/>
      <c r="O65" s="86"/>
      <c r="P65" s="144"/>
      <c r="Q65" s="145"/>
      <c r="R65" s="86"/>
    </row>
    <row r="66" spans="2:18" x14ac:dyDescent="0.2">
      <c r="B66" s="214" t="s">
        <v>250</v>
      </c>
      <c r="C66" s="215"/>
      <c r="D66" s="215"/>
      <c r="E66" s="215"/>
      <c r="F66" s="215"/>
      <c r="G66" s="215"/>
      <c r="H66" s="216" t="s">
        <v>719</v>
      </c>
      <c r="I66" s="216"/>
      <c r="J66" s="140" t="s">
        <v>294</v>
      </c>
      <c r="K66" s="140" t="s">
        <v>719</v>
      </c>
      <c r="L66" s="216" t="s">
        <v>294</v>
      </c>
      <c r="M66" s="217"/>
      <c r="O66" s="86"/>
      <c r="P66" s="144"/>
      <c r="Q66" s="145"/>
      <c r="R66" s="86"/>
    </row>
    <row r="67" spans="2:18" x14ac:dyDescent="0.2">
      <c r="B67" s="214" t="s">
        <v>251</v>
      </c>
      <c r="C67" s="215"/>
      <c r="D67" s="215"/>
      <c r="E67" s="215"/>
      <c r="F67" s="215"/>
      <c r="G67" s="215"/>
      <c r="H67" s="216" t="s">
        <v>720</v>
      </c>
      <c r="I67" s="216"/>
      <c r="J67" s="140" t="s">
        <v>294</v>
      </c>
      <c r="K67" s="140" t="s">
        <v>720</v>
      </c>
      <c r="L67" s="216" t="s">
        <v>294</v>
      </c>
      <c r="M67" s="217"/>
      <c r="O67" s="86"/>
      <c r="P67" s="144"/>
      <c r="Q67" s="145"/>
      <c r="R67" s="86"/>
    </row>
    <row r="68" spans="2:18" x14ac:dyDescent="0.2">
      <c r="B68" s="214" t="s">
        <v>721</v>
      </c>
      <c r="C68" s="215"/>
      <c r="D68" s="215"/>
      <c r="E68" s="215"/>
      <c r="F68" s="215"/>
      <c r="G68" s="215"/>
      <c r="H68" s="216" t="s">
        <v>294</v>
      </c>
      <c r="I68" s="216"/>
      <c r="J68" s="140" t="s">
        <v>722</v>
      </c>
      <c r="K68" s="140" t="s">
        <v>722</v>
      </c>
      <c r="L68" s="216" t="s">
        <v>294</v>
      </c>
      <c r="M68" s="217"/>
      <c r="O68" s="86"/>
      <c r="P68" s="144"/>
      <c r="Q68" s="145"/>
      <c r="R68" s="86"/>
    </row>
    <row r="69" spans="2:18" x14ac:dyDescent="0.2">
      <c r="B69" s="214" t="s">
        <v>723</v>
      </c>
      <c r="C69" s="215"/>
      <c r="D69" s="215"/>
      <c r="E69" s="215"/>
      <c r="F69" s="215"/>
      <c r="G69" s="215"/>
      <c r="H69" s="216" t="s">
        <v>294</v>
      </c>
      <c r="I69" s="216"/>
      <c r="J69" s="140" t="s">
        <v>722</v>
      </c>
      <c r="K69" s="140" t="s">
        <v>722</v>
      </c>
      <c r="L69" s="216" t="s">
        <v>294</v>
      </c>
      <c r="M69" s="217"/>
      <c r="O69" s="86"/>
      <c r="P69" s="144"/>
      <c r="Q69" s="145"/>
      <c r="R69" s="86"/>
    </row>
    <row r="70" spans="2:18" x14ac:dyDescent="0.2">
      <c r="B70" s="214" t="s">
        <v>252</v>
      </c>
      <c r="C70" s="215"/>
      <c r="D70" s="215"/>
      <c r="E70" s="215"/>
      <c r="F70" s="215"/>
      <c r="G70" s="215"/>
      <c r="H70" s="216" t="s">
        <v>724</v>
      </c>
      <c r="I70" s="216"/>
      <c r="J70" s="140" t="s">
        <v>725</v>
      </c>
      <c r="K70" s="140" t="s">
        <v>294</v>
      </c>
      <c r="L70" s="216" t="s">
        <v>726</v>
      </c>
      <c r="M70" s="217"/>
      <c r="O70" s="86"/>
      <c r="P70" s="144"/>
      <c r="Q70" s="145"/>
      <c r="R70" s="86"/>
    </row>
    <row r="71" spans="2:18" x14ac:dyDescent="0.2">
      <c r="B71" s="214" t="s">
        <v>253</v>
      </c>
      <c r="C71" s="215"/>
      <c r="D71" s="215"/>
      <c r="E71" s="215"/>
      <c r="F71" s="215"/>
      <c r="G71" s="215"/>
      <c r="H71" s="216" t="s">
        <v>724</v>
      </c>
      <c r="I71" s="216"/>
      <c r="J71" s="140" t="s">
        <v>725</v>
      </c>
      <c r="K71" s="140" t="s">
        <v>294</v>
      </c>
      <c r="L71" s="216" t="s">
        <v>726</v>
      </c>
      <c r="M71" s="217"/>
      <c r="O71" s="86"/>
      <c r="P71" s="144"/>
      <c r="Q71" s="145"/>
      <c r="R71" s="86"/>
    </row>
    <row r="72" spans="2:18" x14ac:dyDescent="0.2">
      <c r="B72" s="214" t="s">
        <v>727</v>
      </c>
      <c r="C72" s="215"/>
      <c r="D72" s="215"/>
      <c r="E72" s="215"/>
      <c r="F72" s="215"/>
      <c r="G72" s="215"/>
      <c r="H72" s="216" t="s">
        <v>724</v>
      </c>
      <c r="I72" s="216"/>
      <c r="J72" s="140" t="s">
        <v>725</v>
      </c>
      <c r="K72" s="140" t="s">
        <v>294</v>
      </c>
      <c r="L72" s="216" t="s">
        <v>726</v>
      </c>
      <c r="M72" s="217"/>
      <c r="O72" s="86"/>
      <c r="P72" s="144"/>
      <c r="Q72" s="145"/>
      <c r="R72" s="86"/>
    </row>
    <row r="73" spans="2:18" x14ac:dyDescent="0.2">
      <c r="B73" s="214" t="s">
        <v>255</v>
      </c>
      <c r="C73" s="215"/>
      <c r="D73" s="215"/>
      <c r="E73" s="215"/>
      <c r="F73" s="215"/>
      <c r="G73" s="215"/>
      <c r="H73" s="230">
        <v>90961304</v>
      </c>
      <c r="I73" s="216"/>
      <c r="J73" s="140" t="s">
        <v>294</v>
      </c>
      <c r="K73" s="140" t="s">
        <v>294</v>
      </c>
      <c r="L73" s="230">
        <v>90961304</v>
      </c>
      <c r="M73" s="217"/>
      <c r="O73" s="86"/>
      <c r="P73" s="144"/>
      <c r="Q73" s="145"/>
      <c r="R73" s="86"/>
    </row>
    <row r="74" spans="2:18" x14ac:dyDescent="0.2">
      <c r="B74" s="214" t="s">
        <v>256</v>
      </c>
      <c r="C74" s="215"/>
      <c r="D74" s="215"/>
      <c r="E74" s="215"/>
      <c r="F74" s="215"/>
      <c r="G74" s="215"/>
      <c r="H74" s="230">
        <v>90961304</v>
      </c>
      <c r="I74" s="216"/>
      <c r="J74" s="140" t="s">
        <v>294</v>
      </c>
      <c r="K74" s="140" t="s">
        <v>294</v>
      </c>
      <c r="L74" s="230">
        <v>90961304</v>
      </c>
      <c r="M74" s="217"/>
      <c r="O74" s="86"/>
      <c r="P74" s="144"/>
      <c r="Q74" s="145"/>
      <c r="R74" s="86"/>
    </row>
    <row r="75" spans="2:18" x14ac:dyDescent="0.2">
      <c r="B75" s="214" t="s">
        <v>257</v>
      </c>
      <c r="C75" s="215"/>
      <c r="D75" s="215"/>
      <c r="E75" s="215"/>
      <c r="F75" s="215"/>
      <c r="G75" s="215"/>
      <c r="H75" s="216" t="s">
        <v>728</v>
      </c>
      <c r="I75" s="216"/>
      <c r="J75" s="140" t="s">
        <v>294</v>
      </c>
      <c r="K75" s="140" t="s">
        <v>294</v>
      </c>
      <c r="L75" s="216" t="s">
        <v>728</v>
      </c>
      <c r="M75" s="217"/>
      <c r="O75" s="86"/>
      <c r="P75" s="144"/>
      <c r="Q75" s="145"/>
      <c r="R75" s="86"/>
    </row>
    <row r="76" spans="2:18" x14ac:dyDescent="0.2">
      <c r="B76" s="214" t="s">
        <v>258</v>
      </c>
      <c r="C76" s="215"/>
      <c r="D76" s="215"/>
      <c r="E76" s="215"/>
      <c r="F76" s="215"/>
      <c r="G76" s="215"/>
      <c r="H76" s="216" t="s">
        <v>729</v>
      </c>
      <c r="I76" s="216"/>
      <c r="J76" s="140" t="s">
        <v>294</v>
      </c>
      <c r="K76" s="140" t="s">
        <v>294</v>
      </c>
      <c r="L76" s="216" t="s">
        <v>729</v>
      </c>
      <c r="M76" s="217"/>
      <c r="O76" s="86"/>
      <c r="P76" s="144"/>
      <c r="Q76" s="145"/>
      <c r="R76" s="86"/>
    </row>
    <row r="77" spans="2:18" x14ac:dyDescent="0.2">
      <c r="B77" s="214" t="s">
        <v>259</v>
      </c>
      <c r="C77" s="215"/>
      <c r="D77" s="215"/>
      <c r="E77" s="215"/>
      <c r="F77" s="215"/>
      <c r="G77" s="215"/>
      <c r="H77" s="216" t="s">
        <v>730</v>
      </c>
      <c r="I77" s="216"/>
      <c r="J77" s="140" t="s">
        <v>294</v>
      </c>
      <c r="K77" s="140" t="s">
        <v>294</v>
      </c>
      <c r="L77" s="216" t="s">
        <v>730</v>
      </c>
      <c r="M77" s="217"/>
      <c r="O77" s="86"/>
      <c r="P77" s="144"/>
      <c r="Q77" s="145"/>
      <c r="R77" s="86"/>
    </row>
    <row r="78" spans="2:18" x14ac:dyDescent="0.2">
      <c r="B78" s="214" t="s">
        <v>260</v>
      </c>
      <c r="C78" s="215"/>
      <c r="D78" s="215"/>
      <c r="E78" s="215"/>
      <c r="F78" s="215"/>
      <c r="G78" s="215"/>
      <c r="H78" s="230">
        <v>107705072.8</v>
      </c>
      <c r="I78" s="216"/>
      <c r="J78" s="140" t="s">
        <v>294</v>
      </c>
      <c r="K78" s="140" t="s">
        <v>294</v>
      </c>
      <c r="L78" s="230">
        <v>107705072.8</v>
      </c>
      <c r="M78" s="217"/>
      <c r="O78" s="86"/>
      <c r="P78" s="144"/>
      <c r="Q78" s="145"/>
      <c r="R78" s="86"/>
    </row>
    <row r="79" spans="2:18" x14ac:dyDescent="0.2">
      <c r="B79" s="214" t="s">
        <v>261</v>
      </c>
      <c r="C79" s="215"/>
      <c r="D79" s="215"/>
      <c r="E79" s="215"/>
      <c r="F79" s="215"/>
      <c r="G79" s="215"/>
      <c r="H79" s="230">
        <v>5155814</v>
      </c>
      <c r="I79" s="216"/>
      <c r="J79" s="140" t="s">
        <v>294</v>
      </c>
      <c r="K79" s="140" t="s">
        <v>294</v>
      </c>
      <c r="L79" s="230">
        <v>5155814</v>
      </c>
      <c r="M79" s="217"/>
      <c r="O79" s="86"/>
      <c r="P79" s="144"/>
      <c r="Q79" s="145"/>
      <c r="R79" s="86"/>
    </row>
    <row r="80" spans="2:18" x14ac:dyDescent="0.2">
      <c r="B80" s="214" t="s">
        <v>262</v>
      </c>
      <c r="C80" s="215"/>
      <c r="D80" s="215"/>
      <c r="E80" s="215"/>
      <c r="F80" s="215"/>
      <c r="G80" s="215"/>
      <c r="H80" s="230">
        <v>102549258.8</v>
      </c>
      <c r="I80" s="216"/>
      <c r="J80" s="140" t="s">
        <v>294</v>
      </c>
      <c r="K80" s="140" t="s">
        <v>294</v>
      </c>
      <c r="L80" s="230">
        <v>102549258.8</v>
      </c>
      <c r="M80" s="217"/>
      <c r="O80" s="86"/>
      <c r="P80" s="144"/>
      <c r="Q80" s="145"/>
      <c r="R80" s="86"/>
    </row>
    <row r="81" spans="2:18" s="86" customFormat="1" x14ac:dyDescent="0.2">
      <c r="B81" s="190" t="s">
        <v>263</v>
      </c>
      <c r="C81" s="191"/>
      <c r="D81" s="191"/>
      <c r="E81" s="191"/>
      <c r="F81" s="191"/>
      <c r="G81" s="191"/>
      <c r="H81" s="231">
        <v>5673268250.1000004</v>
      </c>
      <c r="I81" s="192"/>
      <c r="J81" s="139" t="s">
        <v>731</v>
      </c>
      <c r="K81" s="139" t="s">
        <v>732</v>
      </c>
      <c r="L81" s="231">
        <v>5762978804.1000004</v>
      </c>
      <c r="M81" s="193"/>
      <c r="P81" s="144"/>
      <c r="Q81" s="145"/>
    </row>
    <row r="82" spans="2:18" s="86" customFormat="1" x14ac:dyDescent="0.2">
      <c r="B82" s="190" t="s">
        <v>264</v>
      </c>
      <c r="C82" s="191"/>
      <c r="D82" s="191"/>
      <c r="E82" s="191"/>
      <c r="F82" s="191"/>
      <c r="G82" s="191"/>
      <c r="H82" s="231">
        <v>2565430794.4499998</v>
      </c>
      <c r="I82" s="192"/>
      <c r="J82" s="139" t="s">
        <v>733</v>
      </c>
      <c r="K82" s="139" t="s">
        <v>734</v>
      </c>
      <c r="L82" s="231">
        <v>2901860639.4499998</v>
      </c>
      <c r="M82" s="193"/>
      <c r="P82" s="144"/>
      <c r="Q82" s="145"/>
    </row>
    <row r="83" spans="2:18" x14ac:dyDescent="0.2">
      <c r="B83" s="214" t="s">
        <v>265</v>
      </c>
      <c r="C83" s="215"/>
      <c r="D83" s="215"/>
      <c r="E83" s="215"/>
      <c r="F83" s="215"/>
      <c r="G83" s="215"/>
      <c r="H83" s="230">
        <v>268542045</v>
      </c>
      <c r="I83" s="216"/>
      <c r="J83" s="140" t="s">
        <v>735</v>
      </c>
      <c r="K83" s="140" t="s">
        <v>736</v>
      </c>
      <c r="L83" s="230">
        <v>69249298</v>
      </c>
      <c r="M83" s="217"/>
      <c r="O83" s="86"/>
      <c r="P83" s="144"/>
      <c r="Q83" s="145"/>
      <c r="R83" s="86"/>
    </row>
    <row r="84" spans="2:18" x14ac:dyDescent="0.2">
      <c r="B84" s="214" t="s">
        <v>266</v>
      </c>
      <c r="C84" s="215"/>
      <c r="D84" s="215"/>
      <c r="E84" s="215"/>
      <c r="F84" s="215"/>
      <c r="G84" s="215"/>
      <c r="H84" s="230">
        <v>268542045</v>
      </c>
      <c r="I84" s="216"/>
      <c r="J84" s="140" t="s">
        <v>735</v>
      </c>
      <c r="K84" s="140" t="s">
        <v>736</v>
      </c>
      <c r="L84" s="230">
        <v>69249298</v>
      </c>
      <c r="M84" s="217"/>
      <c r="O84" s="86"/>
      <c r="P84" s="144"/>
      <c r="Q84" s="145"/>
      <c r="R84" s="86"/>
    </row>
    <row r="85" spans="2:18" x14ac:dyDescent="0.2">
      <c r="B85" s="214" t="s">
        <v>267</v>
      </c>
      <c r="C85" s="215"/>
      <c r="D85" s="215"/>
      <c r="E85" s="215"/>
      <c r="F85" s="215"/>
      <c r="G85" s="215"/>
      <c r="H85" s="230">
        <v>10605498</v>
      </c>
      <c r="I85" s="216"/>
      <c r="J85" s="140" t="s">
        <v>737</v>
      </c>
      <c r="K85" s="140" t="s">
        <v>738</v>
      </c>
      <c r="L85" s="230">
        <v>13827698</v>
      </c>
      <c r="M85" s="217"/>
      <c r="O85" s="86"/>
      <c r="P85" s="144"/>
      <c r="Q85" s="145"/>
      <c r="R85" s="86"/>
    </row>
    <row r="86" spans="2:18" x14ac:dyDescent="0.2">
      <c r="B86" s="214" t="s">
        <v>268</v>
      </c>
      <c r="C86" s="215"/>
      <c r="D86" s="215"/>
      <c r="E86" s="215"/>
      <c r="F86" s="215"/>
      <c r="G86" s="215"/>
      <c r="H86" s="230">
        <v>7307700</v>
      </c>
      <c r="I86" s="216"/>
      <c r="J86" s="140" t="s">
        <v>739</v>
      </c>
      <c r="K86" s="140" t="s">
        <v>740</v>
      </c>
      <c r="L86" s="230">
        <v>9826200</v>
      </c>
      <c r="M86" s="217"/>
      <c r="O86" s="86"/>
      <c r="P86" s="144"/>
      <c r="Q86" s="145"/>
      <c r="R86" s="86"/>
    </row>
    <row r="87" spans="2:18" x14ac:dyDescent="0.2">
      <c r="B87" s="214" t="s">
        <v>269</v>
      </c>
      <c r="C87" s="215"/>
      <c r="D87" s="215"/>
      <c r="E87" s="215"/>
      <c r="F87" s="215"/>
      <c r="G87" s="215"/>
      <c r="H87" s="230">
        <v>2787100</v>
      </c>
      <c r="I87" s="216"/>
      <c r="J87" s="140" t="s">
        <v>741</v>
      </c>
      <c r="K87" s="140" t="s">
        <v>742</v>
      </c>
      <c r="L87" s="230">
        <v>3406500</v>
      </c>
      <c r="M87" s="217"/>
      <c r="O87" s="86"/>
      <c r="P87" s="144"/>
      <c r="Q87" s="145"/>
      <c r="R87" s="86"/>
    </row>
    <row r="88" spans="2:18" x14ac:dyDescent="0.2">
      <c r="B88" s="214" t="s">
        <v>743</v>
      </c>
      <c r="C88" s="215"/>
      <c r="D88" s="215"/>
      <c r="E88" s="215"/>
      <c r="F88" s="215"/>
      <c r="G88" s="215"/>
      <c r="H88" s="216" t="s">
        <v>294</v>
      </c>
      <c r="I88" s="216"/>
      <c r="J88" s="140" t="s">
        <v>744</v>
      </c>
      <c r="K88" s="140" t="s">
        <v>744</v>
      </c>
      <c r="L88" s="216" t="s">
        <v>294</v>
      </c>
      <c r="M88" s="217"/>
      <c r="O88" s="86"/>
      <c r="P88" s="144"/>
      <c r="Q88" s="145"/>
      <c r="R88" s="86"/>
    </row>
    <row r="89" spans="2:18" x14ac:dyDescent="0.2">
      <c r="B89" s="214" t="s">
        <v>745</v>
      </c>
      <c r="C89" s="215"/>
      <c r="D89" s="215"/>
      <c r="E89" s="215"/>
      <c r="F89" s="215"/>
      <c r="G89" s="215"/>
      <c r="H89" s="216" t="s">
        <v>294</v>
      </c>
      <c r="I89" s="216"/>
      <c r="J89" s="140" t="s">
        <v>746</v>
      </c>
      <c r="K89" s="140" t="s">
        <v>746</v>
      </c>
      <c r="L89" s="216" t="s">
        <v>294</v>
      </c>
      <c r="M89" s="217"/>
      <c r="O89" s="86"/>
      <c r="P89" s="144"/>
      <c r="Q89" s="145"/>
      <c r="R89" s="86"/>
    </row>
    <row r="90" spans="2:18" x14ac:dyDescent="0.2">
      <c r="B90" s="214" t="s">
        <v>270</v>
      </c>
      <c r="C90" s="215"/>
      <c r="D90" s="215"/>
      <c r="E90" s="215"/>
      <c r="F90" s="215"/>
      <c r="G90" s="215"/>
      <c r="H90" s="216" t="s">
        <v>294</v>
      </c>
      <c r="I90" s="216"/>
      <c r="J90" s="140" t="s">
        <v>747</v>
      </c>
      <c r="K90" s="140" t="s">
        <v>747</v>
      </c>
      <c r="L90" s="216" t="s">
        <v>294</v>
      </c>
      <c r="M90" s="217"/>
      <c r="O90" s="86"/>
      <c r="P90" s="144"/>
      <c r="Q90" s="145"/>
      <c r="R90" s="86"/>
    </row>
    <row r="91" spans="2:18" x14ac:dyDescent="0.2">
      <c r="B91" s="214" t="s">
        <v>748</v>
      </c>
      <c r="C91" s="215"/>
      <c r="D91" s="215"/>
      <c r="E91" s="215"/>
      <c r="F91" s="215"/>
      <c r="G91" s="215"/>
      <c r="H91" s="216" t="s">
        <v>294</v>
      </c>
      <c r="I91" s="216"/>
      <c r="J91" s="140" t="s">
        <v>747</v>
      </c>
      <c r="K91" s="140" t="s">
        <v>747</v>
      </c>
      <c r="L91" s="216" t="s">
        <v>294</v>
      </c>
      <c r="M91" s="217"/>
      <c r="O91" s="86"/>
      <c r="P91" s="144"/>
      <c r="Q91" s="145"/>
      <c r="R91" s="86"/>
    </row>
    <row r="92" spans="2:18" x14ac:dyDescent="0.2">
      <c r="B92" s="214" t="s">
        <v>272</v>
      </c>
      <c r="C92" s="215"/>
      <c r="D92" s="215"/>
      <c r="E92" s="215"/>
      <c r="F92" s="215"/>
      <c r="G92" s="215"/>
      <c r="H92" s="230">
        <v>510698</v>
      </c>
      <c r="I92" s="216"/>
      <c r="J92" s="140" t="s">
        <v>749</v>
      </c>
      <c r="K92" s="140" t="s">
        <v>750</v>
      </c>
      <c r="L92" s="230">
        <v>594998</v>
      </c>
      <c r="M92" s="217"/>
      <c r="O92" s="86"/>
      <c r="P92" s="144"/>
      <c r="Q92" s="145"/>
      <c r="R92" s="86"/>
    </row>
    <row r="93" spans="2:18" x14ac:dyDescent="0.2">
      <c r="B93" s="214" t="s">
        <v>273</v>
      </c>
      <c r="C93" s="215"/>
      <c r="D93" s="215"/>
      <c r="E93" s="215"/>
      <c r="F93" s="215"/>
      <c r="G93" s="215"/>
      <c r="H93" s="230">
        <v>143104666</v>
      </c>
      <c r="I93" s="216"/>
      <c r="J93" s="140" t="s">
        <v>751</v>
      </c>
      <c r="K93" s="140" t="s">
        <v>752</v>
      </c>
      <c r="L93" s="230">
        <v>20295666</v>
      </c>
      <c r="M93" s="217"/>
      <c r="O93" s="86"/>
      <c r="P93" s="144"/>
      <c r="Q93" s="145"/>
      <c r="R93" s="86"/>
    </row>
    <row r="94" spans="2:18" x14ac:dyDescent="0.2">
      <c r="B94" s="214" t="s">
        <v>274</v>
      </c>
      <c r="C94" s="215"/>
      <c r="D94" s="215"/>
      <c r="E94" s="215"/>
      <c r="F94" s="215"/>
      <c r="G94" s="215"/>
      <c r="H94" s="230">
        <v>94955000</v>
      </c>
      <c r="I94" s="216"/>
      <c r="J94" s="140" t="s">
        <v>753</v>
      </c>
      <c r="K94" s="140" t="s">
        <v>754</v>
      </c>
      <c r="L94" s="230">
        <v>5566000</v>
      </c>
      <c r="M94" s="217"/>
      <c r="O94" s="86"/>
      <c r="P94" s="144"/>
      <c r="Q94" s="145"/>
      <c r="R94" s="86"/>
    </row>
    <row r="95" spans="2:18" x14ac:dyDescent="0.2">
      <c r="B95" s="214" t="s">
        <v>275</v>
      </c>
      <c r="C95" s="215"/>
      <c r="D95" s="215"/>
      <c r="E95" s="215"/>
      <c r="F95" s="215"/>
      <c r="G95" s="215"/>
      <c r="H95" s="230">
        <v>3832000</v>
      </c>
      <c r="I95" s="216"/>
      <c r="J95" s="140" t="s">
        <v>755</v>
      </c>
      <c r="K95" s="140" t="s">
        <v>294</v>
      </c>
      <c r="L95" s="216" t="s">
        <v>294</v>
      </c>
      <c r="M95" s="217"/>
      <c r="O95" s="86"/>
      <c r="P95" s="144"/>
      <c r="Q95" s="145"/>
      <c r="R95" s="86"/>
    </row>
    <row r="96" spans="2:18" x14ac:dyDescent="0.2">
      <c r="B96" s="214" t="s">
        <v>756</v>
      </c>
      <c r="C96" s="215"/>
      <c r="D96" s="215"/>
      <c r="E96" s="215"/>
      <c r="F96" s="215"/>
      <c r="G96" s="215"/>
      <c r="H96" s="230">
        <v>91123000</v>
      </c>
      <c r="I96" s="216"/>
      <c r="J96" s="140" t="s">
        <v>757</v>
      </c>
      <c r="K96" s="140" t="s">
        <v>754</v>
      </c>
      <c r="L96" s="230">
        <v>5566000</v>
      </c>
      <c r="M96" s="217"/>
      <c r="O96" s="86"/>
      <c r="P96" s="144"/>
      <c r="Q96" s="145"/>
      <c r="R96" s="86"/>
    </row>
    <row r="97" spans="2:18" x14ac:dyDescent="0.2">
      <c r="B97" s="214" t="s">
        <v>277</v>
      </c>
      <c r="C97" s="215"/>
      <c r="D97" s="215"/>
      <c r="E97" s="215"/>
      <c r="F97" s="215"/>
      <c r="G97" s="215"/>
      <c r="H97" s="230">
        <v>1480000</v>
      </c>
      <c r="I97" s="216"/>
      <c r="J97" s="140" t="s">
        <v>758</v>
      </c>
      <c r="K97" s="140" t="s">
        <v>759</v>
      </c>
      <c r="L97" s="230">
        <v>312000</v>
      </c>
      <c r="M97" s="217"/>
      <c r="O97" s="86"/>
      <c r="P97" s="144"/>
      <c r="Q97" s="145"/>
      <c r="R97" s="86"/>
    </row>
    <row r="98" spans="2:18" x14ac:dyDescent="0.2">
      <c r="B98" s="214" t="s">
        <v>760</v>
      </c>
      <c r="C98" s="215"/>
      <c r="D98" s="215"/>
      <c r="E98" s="215"/>
      <c r="F98" s="215"/>
      <c r="G98" s="215"/>
      <c r="H98" s="230">
        <v>64000</v>
      </c>
      <c r="I98" s="216"/>
      <c r="J98" s="140" t="s">
        <v>761</v>
      </c>
      <c r="K98" s="140" t="s">
        <v>294</v>
      </c>
      <c r="L98" s="216" t="s">
        <v>294</v>
      </c>
      <c r="M98" s="217"/>
      <c r="O98" s="86"/>
      <c r="P98" s="144"/>
      <c r="Q98" s="145"/>
      <c r="R98" s="86"/>
    </row>
    <row r="99" spans="2:18" x14ac:dyDescent="0.2">
      <c r="B99" s="214" t="s">
        <v>280</v>
      </c>
      <c r="C99" s="215"/>
      <c r="D99" s="215"/>
      <c r="E99" s="215"/>
      <c r="F99" s="215"/>
      <c r="G99" s="215"/>
      <c r="H99" s="230">
        <v>59000</v>
      </c>
      <c r="I99" s="216"/>
      <c r="J99" s="140" t="s">
        <v>762</v>
      </c>
      <c r="K99" s="140" t="s">
        <v>294</v>
      </c>
      <c r="L99" s="216" t="s">
        <v>294</v>
      </c>
      <c r="M99" s="217"/>
      <c r="O99" s="86"/>
      <c r="P99" s="144"/>
      <c r="Q99" s="145"/>
      <c r="R99" s="86"/>
    </row>
    <row r="100" spans="2:18" x14ac:dyDescent="0.2">
      <c r="B100" s="214" t="s">
        <v>763</v>
      </c>
      <c r="C100" s="215"/>
      <c r="D100" s="215"/>
      <c r="E100" s="215"/>
      <c r="F100" s="215"/>
      <c r="G100" s="215"/>
      <c r="H100" s="230">
        <v>9000</v>
      </c>
      <c r="I100" s="216"/>
      <c r="J100" s="140" t="s">
        <v>764</v>
      </c>
      <c r="K100" s="140" t="s">
        <v>294</v>
      </c>
      <c r="L100" s="216" t="s">
        <v>294</v>
      </c>
      <c r="M100" s="217"/>
      <c r="O100" s="86"/>
      <c r="P100" s="144"/>
      <c r="Q100" s="145"/>
      <c r="R100" s="86"/>
    </row>
    <row r="101" spans="2:18" x14ac:dyDescent="0.2">
      <c r="B101" s="214" t="s">
        <v>765</v>
      </c>
      <c r="C101" s="215"/>
      <c r="D101" s="215"/>
      <c r="E101" s="215"/>
      <c r="F101" s="215"/>
      <c r="G101" s="215"/>
      <c r="H101" s="230">
        <v>1650000</v>
      </c>
      <c r="I101" s="216"/>
      <c r="J101" s="140" t="s">
        <v>766</v>
      </c>
      <c r="K101" s="140" t="s">
        <v>759</v>
      </c>
      <c r="L101" s="230">
        <v>801000</v>
      </c>
      <c r="M101" s="217"/>
      <c r="O101" s="86"/>
      <c r="P101" s="144"/>
      <c r="Q101" s="145"/>
      <c r="R101" s="86"/>
    </row>
    <row r="102" spans="2:18" x14ac:dyDescent="0.2">
      <c r="B102" s="214" t="s">
        <v>767</v>
      </c>
      <c r="C102" s="215"/>
      <c r="D102" s="215"/>
      <c r="E102" s="215"/>
      <c r="F102" s="215"/>
      <c r="G102" s="215"/>
      <c r="H102" s="230">
        <v>131000</v>
      </c>
      <c r="I102" s="216"/>
      <c r="J102" s="140" t="s">
        <v>768</v>
      </c>
      <c r="K102" s="140" t="s">
        <v>294</v>
      </c>
      <c r="L102" s="216" t="s">
        <v>294</v>
      </c>
      <c r="M102" s="217"/>
      <c r="O102" s="86"/>
      <c r="P102" s="144"/>
      <c r="Q102" s="145"/>
      <c r="R102" s="86"/>
    </row>
    <row r="103" spans="2:18" x14ac:dyDescent="0.2">
      <c r="B103" s="214" t="s">
        <v>769</v>
      </c>
      <c r="C103" s="215"/>
      <c r="D103" s="215"/>
      <c r="E103" s="215"/>
      <c r="F103" s="215"/>
      <c r="G103" s="215"/>
      <c r="H103" s="216" t="s">
        <v>770</v>
      </c>
      <c r="I103" s="216"/>
      <c r="J103" s="140" t="s">
        <v>294</v>
      </c>
      <c r="K103" s="140" t="s">
        <v>294</v>
      </c>
      <c r="L103" s="216" t="s">
        <v>770</v>
      </c>
      <c r="M103" s="217"/>
      <c r="O103" s="86"/>
      <c r="P103" s="144"/>
      <c r="Q103" s="145"/>
      <c r="R103" s="86"/>
    </row>
    <row r="104" spans="2:18" x14ac:dyDescent="0.2">
      <c r="B104" s="214" t="s">
        <v>771</v>
      </c>
      <c r="C104" s="215"/>
      <c r="D104" s="215"/>
      <c r="E104" s="215"/>
      <c r="F104" s="215"/>
      <c r="G104" s="215"/>
      <c r="H104" s="230">
        <v>56000</v>
      </c>
      <c r="I104" s="216"/>
      <c r="J104" s="140" t="s">
        <v>772</v>
      </c>
      <c r="K104" s="140" t="s">
        <v>294</v>
      </c>
      <c r="L104" s="216" t="s">
        <v>294</v>
      </c>
      <c r="M104" s="217"/>
      <c r="O104" s="86"/>
      <c r="P104" s="144"/>
      <c r="Q104" s="145"/>
      <c r="R104" s="86"/>
    </row>
    <row r="105" spans="2:18" x14ac:dyDescent="0.2">
      <c r="B105" s="214" t="s">
        <v>773</v>
      </c>
      <c r="C105" s="215"/>
      <c r="D105" s="215"/>
      <c r="E105" s="215"/>
      <c r="F105" s="215"/>
      <c r="G105" s="215"/>
      <c r="H105" s="216" t="s">
        <v>294</v>
      </c>
      <c r="I105" s="216"/>
      <c r="J105" s="140" t="s">
        <v>294</v>
      </c>
      <c r="K105" s="140" t="s">
        <v>294</v>
      </c>
      <c r="L105" s="216" t="s">
        <v>294</v>
      </c>
      <c r="M105" s="217"/>
      <c r="O105" s="86"/>
      <c r="P105" s="144"/>
      <c r="Q105" s="145"/>
      <c r="R105" s="86"/>
    </row>
    <row r="106" spans="2:18" x14ac:dyDescent="0.2">
      <c r="B106" s="214" t="s">
        <v>774</v>
      </c>
      <c r="C106" s="215"/>
      <c r="D106" s="215"/>
      <c r="E106" s="215"/>
      <c r="F106" s="215"/>
      <c r="G106" s="215"/>
      <c r="H106" s="216" t="s">
        <v>294</v>
      </c>
      <c r="I106" s="216"/>
      <c r="J106" s="140" t="s">
        <v>294</v>
      </c>
      <c r="K106" s="140" t="s">
        <v>294</v>
      </c>
      <c r="L106" s="216" t="s">
        <v>294</v>
      </c>
      <c r="M106" s="217"/>
      <c r="O106" s="86"/>
      <c r="P106" s="144"/>
      <c r="Q106" s="145"/>
      <c r="R106" s="86"/>
    </row>
    <row r="107" spans="2:18" x14ac:dyDescent="0.2">
      <c r="B107" s="214" t="s">
        <v>286</v>
      </c>
      <c r="C107" s="215"/>
      <c r="D107" s="215"/>
      <c r="E107" s="215"/>
      <c r="F107" s="215"/>
      <c r="G107" s="215"/>
      <c r="H107" s="230">
        <v>3393000</v>
      </c>
      <c r="I107" s="216"/>
      <c r="J107" s="140" t="s">
        <v>775</v>
      </c>
      <c r="K107" s="140" t="s">
        <v>294</v>
      </c>
      <c r="L107" s="216" t="s">
        <v>294</v>
      </c>
      <c r="M107" s="217"/>
      <c r="O107" s="86"/>
      <c r="P107" s="144"/>
      <c r="Q107" s="145"/>
      <c r="R107" s="86"/>
    </row>
    <row r="108" spans="2:18" x14ac:dyDescent="0.2">
      <c r="B108" s="214" t="s">
        <v>287</v>
      </c>
      <c r="C108" s="215"/>
      <c r="D108" s="215"/>
      <c r="E108" s="215"/>
      <c r="F108" s="215"/>
      <c r="G108" s="215"/>
      <c r="H108" s="230">
        <v>2471000</v>
      </c>
      <c r="I108" s="216"/>
      <c r="J108" s="140" t="s">
        <v>776</v>
      </c>
      <c r="K108" s="140" t="s">
        <v>294</v>
      </c>
      <c r="L108" s="216" t="s">
        <v>294</v>
      </c>
      <c r="M108" s="217"/>
      <c r="O108" s="86"/>
      <c r="P108" s="144"/>
      <c r="Q108" s="145"/>
      <c r="R108" s="86"/>
    </row>
    <row r="109" spans="2:18" x14ac:dyDescent="0.2">
      <c r="B109" s="214" t="s">
        <v>288</v>
      </c>
      <c r="C109" s="215"/>
      <c r="D109" s="215"/>
      <c r="E109" s="215"/>
      <c r="F109" s="215"/>
      <c r="G109" s="215"/>
      <c r="H109" s="230">
        <v>922000</v>
      </c>
      <c r="I109" s="216"/>
      <c r="J109" s="140" t="s">
        <v>777</v>
      </c>
      <c r="K109" s="140" t="s">
        <v>294</v>
      </c>
      <c r="L109" s="216" t="s">
        <v>294</v>
      </c>
      <c r="M109" s="217"/>
      <c r="O109" s="86"/>
      <c r="P109" s="144"/>
      <c r="Q109" s="145"/>
      <c r="R109" s="86"/>
    </row>
    <row r="110" spans="2:18" x14ac:dyDescent="0.2">
      <c r="B110" s="214" t="s">
        <v>289</v>
      </c>
      <c r="C110" s="215"/>
      <c r="D110" s="215"/>
      <c r="E110" s="215"/>
      <c r="F110" s="215"/>
      <c r="G110" s="215"/>
      <c r="H110" s="230">
        <v>13899999</v>
      </c>
      <c r="I110" s="216"/>
      <c r="J110" s="140" t="s">
        <v>778</v>
      </c>
      <c r="K110" s="140" t="s">
        <v>779</v>
      </c>
      <c r="L110" s="230">
        <v>10695999</v>
      </c>
      <c r="M110" s="217"/>
      <c r="O110" s="86"/>
      <c r="P110" s="144"/>
      <c r="Q110" s="145"/>
      <c r="R110" s="86"/>
    </row>
    <row r="111" spans="2:18" x14ac:dyDescent="0.2">
      <c r="B111" s="214" t="s">
        <v>290</v>
      </c>
      <c r="C111" s="215"/>
      <c r="D111" s="215"/>
      <c r="E111" s="215"/>
      <c r="F111" s="215"/>
      <c r="G111" s="215"/>
      <c r="H111" s="230">
        <v>13899999</v>
      </c>
      <c r="I111" s="216"/>
      <c r="J111" s="140" t="s">
        <v>778</v>
      </c>
      <c r="K111" s="140" t="s">
        <v>779</v>
      </c>
      <c r="L111" s="230">
        <v>10695999</v>
      </c>
      <c r="M111" s="217"/>
      <c r="O111" s="86"/>
      <c r="P111" s="144"/>
      <c r="Q111" s="145"/>
      <c r="R111" s="86"/>
    </row>
    <row r="112" spans="2:18" x14ac:dyDescent="0.2">
      <c r="B112" s="214" t="s">
        <v>291</v>
      </c>
      <c r="C112" s="215"/>
      <c r="D112" s="215"/>
      <c r="E112" s="215"/>
      <c r="F112" s="215"/>
      <c r="G112" s="215"/>
      <c r="H112" s="230">
        <v>2540000</v>
      </c>
      <c r="I112" s="216"/>
      <c r="J112" s="140" t="s">
        <v>780</v>
      </c>
      <c r="K112" s="140" t="s">
        <v>781</v>
      </c>
      <c r="L112" s="230">
        <v>1747000</v>
      </c>
      <c r="M112" s="217"/>
      <c r="O112" s="86"/>
      <c r="P112" s="144"/>
      <c r="Q112" s="145"/>
      <c r="R112" s="86"/>
    </row>
    <row r="113" spans="2:18" x14ac:dyDescent="0.2">
      <c r="B113" s="214" t="s">
        <v>292</v>
      </c>
      <c r="C113" s="215"/>
      <c r="D113" s="215"/>
      <c r="E113" s="215"/>
      <c r="F113" s="215"/>
      <c r="G113" s="215"/>
      <c r="H113" s="230">
        <v>25207000</v>
      </c>
      <c r="I113" s="216"/>
      <c r="J113" s="140" t="s">
        <v>782</v>
      </c>
      <c r="K113" s="140" t="s">
        <v>783</v>
      </c>
      <c r="L113" s="230">
        <v>1664000</v>
      </c>
      <c r="M113" s="217"/>
      <c r="O113" s="86"/>
      <c r="P113" s="144"/>
      <c r="Q113" s="145"/>
      <c r="R113" s="86"/>
    </row>
    <row r="114" spans="2:18" x14ac:dyDescent="0.2">
      <c r="B114" s="214" t="s">
        <v>293</v>
      </c>
      <c r="C114" s="215"/>
      <c r="D114" s="215"/>
      <c r="E114" s="215"/>
      <c r="F114" s="215"/>
      <c r="G114" s="215"/>
      <c r="H114" s="230">
        <v>1004000</v>
      </c>
      <c r="I114" s="216"/>
      <c r="J114" s="140" t="s">
        <v>784</v>
      </c>
      <c r="K114" s="140" t="s">
        <v>294</v>
      </c>
      <c r="L114" s="216" t="s">
        <v>294</v>
      </c>
      <c r="M114" s="217"/>
      <c r="O114" s="86"/>
      <c r="P114" s="144"/>
      <c r="Q114" s="145"/>
      <c r="R114" s="86"/>
    </row>
    <row r="115" spans="2:18" x14ac:dyDescent="0.2">
      <c r="B115" s="214" t="s">
        <v>295</v>
      </c>
      <c r="C115" s="215"/>
      <c r="D115" s="215"/>
      <c r="E115" s="215"/>
      <c r="F115" s="215"/>
      <c r="G115" s="215"/>
      <c r="H115" s="230">
        <v>24203000</v>
      </c>
      <c r="I115" s="216"/>
      <c r="J115" s="140" t="s">
        <v>785</v>
      </c>
      <c r="K115" s="140" t="s">
        <v>783</v>
      </c>
      <c r="L115" s="230">
        <v>1664000</v>
      </c>
      <c r="M115" s="217"/>
      <c r="O115" s="86"/>
      <c r="P115" s="144"/>
      <c r="Q115" s="145"/>
      <c r="R115" s="86"/>
    </row>
    <row r="116" spans="2:18" x14ac:dyDescent="0.2">
      <c r="B116" s="214" t="s">
        <v>296</v>
      </c>
      <c r="C116" s="215"/>
      <c r="D116" s="215"/>
      <c r="E116" s="215"/>
      <c r="F116" s="215"/>
      <c r="G116" s="215"/>
      <c r="H116" s="230">
        <v>1513000</v>
      </c>
      <c r="I116" s="216"/>
      <c r="J116" s="140" t="s">
        <v>786</v>
      </c>
      <c r="K116" s="140" t="s">
        <v>787</v>
      </c>
      <c r="L116" s="230">
        <v>171000</v>
      </c>
      <c r="M116" s="217"/>
      <c r="O116" s="86"/>
      <c r="P116" s="144"/>
      <c r="Q116" s="145"/>
      <c r="R116" s="86"/>
    </row>
    <row r="117" spans="2:18" x14ac:dyDescent="0.2">
      <c r="B117" s="214" t="s">
        <v>297</v>
      </c>
      <c r="C117" s="215"/>
      <c r="D117" s="215"/>
      <c r="E117" s="215"/>
      <c r="F117" s="215"/>
      <c r="G117" s="215"/>
      <c r="H117" s="230">
        <v>471000</v>
      </c>
      <c r="I117" s="216"/>
      <c r="J117" s="140" t="s">
        <v>788</v>
      </c>
      <c r="K117" s="140" t="s">
        <v>294</v>
      </c>
      <c r="L117" s="216" t="s">
        <v>294</v>
      </c>
      <c r="M117" s="217"/>
      <c r="O117" s="86"/>
      <c r="P117" s="144"/>
      <c r="Q117" s="145"/>
      <c r="R117" s="86"/>
    </row>
    <row r="118" spans="2:18" x14ac:dyDescent="0.2">
      <c r="B118" s="214" t="s">
        <v>298</v>
      </c>
      <c r="C118" s="215"/>
      <c r="D118" s="215"/>
      <c r="E118" s="215"/>
      <c r="F118" s="215"/>
      <c r="G118" s="215"/>
      <c r="H118" s="230">
        <v>1042000</v>
      </c>
      <c r="I118" s="216"/>
      <c r="J118" s="140" t="s">
        <v>789</v>
      </c>
      <c r="K118" s="140" t="s">
        <v>790</v>
      </c>
      <c r="L118" s="230">
        <v>86000</v>
      </c>
      <c r="M118" s="217"/>
      <c r="O118" s="86"/>
      <c r="P118" s="144"/>
      <c r="Q118" s="145"/>
      <c r="R118" s="86"/>
    </row>
    <row r="119" spans="2:18" x14ac:dyDescent="0.2">
      <c r="B119" s="214" t="s">
        <v>791</v>
      </c>
      <c r="C119" s="215"/>
      <c r="D119" s="215"/>
      <c r="E119" s="215"/>
      <c r="F119" s="215"/>
      <c r="G119" s="215"/>
      <c r="H119" s="216" t="s">
        <v>294</v>
      </c>
      <c r="I119" s="216"/>
      <c r="J119" s="140" t="s">
        <v>294</v>
      </c>
      <c r="K119" s="140" t="s">
        <v>792</v>
      </c>
      <c r="L119" s="230">
        <v>60000</v>
      </c>
      <c r="M119" s="217"/>
      <c r="O119" s="86"/>
      <c r="P119" s="144"/>
      <c r="Q119" s="145"/>
      <c r="R119" s="86"/>
    </row>
    <row r="120" spans="2:18" x14ac:dyDescent="0.2">
      <c r="B120" s="214" t="s">
        <v>793</v>
      </c>
      <c r="C120" s="215"/>
      <c r="D120" s="215"/>
      <c r="E120" s="215"/>
      <c r="F120" s="215"/>
      <c r="G120" s="215"/>
      <c r="H120" s="216" t="s">
        <v>294</v>
      </c>
      <c r="I120" s="216"/>
      <c r="J120" s="140" t="s">
        <v>294</v>
      </c>
      <c r="K120" s="140" t="s">
        <v>794</v>
      </c>
      <c r="L120" s="230">
        <v>25000</v>
      </c>
      <c r="M120" s="217"/>
      <c r="O120" s="86"/>
      <c r="P120" s="144"/>
      <c r="Q120" s="145"/>
      <c r="R120" s="86"/>
    </row>
    <row r="121" spans="2:18" x14ac:dyDescent="0.2">
      <c r="B121" s="214" t="s">
        <v>299</v>
      </c>
      <c r="C121" s="215"/>
      <c r="D121" s="215"/>
      <c r="E121" s="215"/>
      <c r="F121" s="215"/>
      <c r="G121" s="215"/>
      <c r="H121" s="230">
        <v>116667</v>
      </c>
      <c r="I121" s="216"/>
      <c r="J121" s="140" t="s">
        <v>790</v>
      </c>
      <c r="K121" s="140" t="s">
        <v>795</v>
      </c>
      <c r="L121" s="230">
        <v>139667</v>
      </c>
      <c r="M121" s="217"/>
      <c r="O121" s="86"/>
      <c r="P121" s="144"/>
      <c r="Q121" s="145"/>
      <c r="R121" s="86"/>
    </row>
    <row r="122" spans="2:18" x14ac:dyDescent="0.2">
      <c r="B122" s="214" t="s">
        <v>300</v>
      </c>
      <c r="C122" s="215"/>
      <c r="D122" s="215"/>
      <c r="E122" s="215"/>
      <c r="F122" s="215"/>
      <c r="G122" s="215"/>
      <c r="H122" s="230">
        <v>116667</v>
      </c>
      <c r="I122" s="216"/>
      <c r="J122" s="140" t="s">
        <v>790</v>
      </c>
      <c r="K122" s="140" t="s">
        <v>795</v>
      </c>
      <c r="L122" s="230">
        <v>139667</v>
      </c>
      <c r="M122" s="217"/>
      <c r="O122" s="86"/>
      <c r="P122" s="144"/>
      <c r="Q122" s="145"/>
      <c r="R122" s="86"/>
    </row>
    <row r="123" spans="2:18" x14ac:dyDescent="0.2">
      <c r="B123" s="214" t="s">
        <v>301</v>
      </c>
      <c r="C123" s="215"/>
      <c r="D123" s="215"/>
      <c r="E123" s="215"/>
      <c r="F123" s="215"/>
      <c r="G123" s="215"/>
      <c r="H123" s="230">
        <v>204956075</v>
      </c>
      <c r="I123" s="216"/>
      <c r="J123" s="140" t="s">
        <v>796</v>
      </c>
      <c r="K123" s="140" t="s">
        <v>797</v>
      </c>
      <c r="L123" s="230">
        <v>251559676</v>
      </c>
      <c r="M123" s="217"/>
      <c r="O123" s="86"/>
      <c r="P123" s="144"/>
      <c r="Q123" s="145"/>
      <c r="R123" s="86"/>
    </row>
    <row r="124" spans="2:18" x14ac:dyDescent="0.2">
      <c r="B124" s="214" t="s">
        <v>302</v>
      </c>
      <c r="C124" s="215"/>
      <c r="D124" s="215"/>
      <c r="E124" s="215"/>
      <c r="F124" s="215"/>
      <c r="G124" s="215"/>
      <c r="H124" s="216" t="s">
        <v>294</v>
      </c>
      <c r="I124" s="216"/>
      <c r="J124" s="140" t="s">
        <v>798</v>
      </c>
      <c r="K124" s="140" t="s">
        <v>798</v>
      </c>
      <c r="L124" s="216" t="s">
        <v>294</v>
      </c>
      <c r="M124" s="217"/>
      <c r="O124" s="86"/>
      <c r="P124" s="144"/>
      <c r="Q124" s="145"/>
      <c r="R124" s="86"/>
    </row>
    <row r="125" spans="2:18" x14ac:dyDescent="0.2">
      <c r="B125" s="214" t="s">
        <v>303</v>
      </c>
      <c r="C125" s="215"/>
      <c r="D125" s="215"/>
      <c r="E125" s="215"/>
      <c r="F125" s="215"/>
      <c r="G125" s="215"/>
      <c r="H125" s="230">
        <v>204956075</v>
      </c>
      <c r="I125" s="216"/>
      <c r="J125" s="140" t="s">
        <v>799</v>
      </c>
      <c r="K125" s="140" t="s">
        <v>800</v>
      </c>
      <c r="L125" s="230">
        <v>251559676</v>
      </c>
      <c r="M125" s="217"/>
      <c r="O125" s="86"/>
      <c r="P125" s="144"/>
      <c r="Q125" s="145"/>
      <c r="R125" s="86"/>
    </row>
    <row r="126" spans="2:18" x14ac:dyDescent="0.2">
      <c r="B126" s="214" t="s">
        <v>304</v>
      </c>
      <c r="C126" s="215"/>
      <c r="D126" s="215"/>
      <c r="E126" s="215"/>
      <c r="F126" s="215"/>
      <c r="G126" s="215"/>
      <c r="H126" s="230">
        <v>79279550</v>
      </c>
      <c r="I126" s="216"/>
      <c r="J126" s="140" t="s">
        <v>801</v>
      </c>
      <c r="K126" s="140" t="s">
        <v>802</v>
      </c>
      <c r="L126" s="230">
        <v>78023650</v>
      </c>
      <c r="M126" s="217"/>
      <c r="O126" s="86"/>
      <c r="P126" s="144"/>
      <c r="Q126" s="145"/>
      <c r="R126" s="86"/>
    </row>
    <row r="127" spans="2:18" x14ac:dyDescent="0.2">
      <c r="B127" s="214" t="s">
        <v>803</v>
      </c>
      <c r="C127" s="215"/>
      <c r="D127" s="215"/>
      <c r="E127" s="215"/>
      <c r="F127" s="215"/>
      <c r="G127" s="215"/>
      <c r="H127" s="230">
        <v>39968630</v>
      </c>
      <c r="I127" s="216"/>
      <c r="J127" s="140" t="s">
        <v>804</v>
      </c>
      <c r="K127" s="140" t="s">
        <v>805</v>
      </c>
      <c r="L127" s="230">
        <v>11576172</v>
      </c>
      <c r="M127" s="217"/>
      <c r="O127" s="86"/>
      <c r="P127" s="144"/>
      <c r="Q127" s="145"/>
      <c r="R127" s="86"/>
    </row>
    <row r="128" spans="2:18" x14ac:dyDescent="0.2">
      <c r="B128" s="214" t="s">
        <v>806</v>
      </c>
      <c r="C128" s="215"/>
      <c r="D128" s="215"/>
      <c r="E128" s="215"/>
      <c r="F128" s="215"/>
      <c r="G128" s="215"/>
      <c r="H128" s="230">
        <v>9974702</v>
      </c>
      <c r="I128" s="216"/>
      <c r="J128" s="140" t="s">
        <v>807</v>
      </c>
      <c r="K128" s="140" t="s">
        <v>808</v>
      </c>
      <c r="L128" s="230">
        <v>44461030</v>
      </c>
      <c r="M128" s="217"/>
      <c r="O128" s="86"/>
      <c r="P128" s="144"/>
      <c r="Q128" s="145"/>
      <c r="R128" s="86"/>
    </row>
    <row r="129" spans="2:18" x14ac:dyDescent="0.2">
      <c r="B129" s="214" t="s">
        <v>308</v>
      </c>
      <c r="C129" s="215"/>
      <c r="D129" s="215"/>
      <c r="E129" s="215"/>
      <c r="F129" s="215"/>
      <c r="G129" s="215"/>
      <c r="H129" s="230">
        <v>60351193</v>
      </c>
      <c r="I129" s="216"/>
      <c r="J129" s="140" t="s">
        <v>809</v>
      </c>
      <c r="K129" s="140" t="s">
        <v>810</v>
      </c>
      <c r="L129" s="230">
        <v>116410824</v>
      </c>
      <c r="M129" s="217"/>
      <c r="O129" s="86"/>
      <c r="P129" s="144"/>
      <c r="Q129" s="145"/>
      <c r="R129" s="86"/>
    </row>
    <row r="130" spans="2:18" x14ac:dyDescent="0.2">
      <c r="B130" s="214" t="s">
        <v>811</v>
      </c>
      <c r="C130" s="215"/>
      <c r="D130" s="215"/>
      <c r="E130" s="215"/>
      <c r="F130" s="215"/>
      <c r="G130" s="215"/>
      <c r="H130" s="230">
        <v>15382000</v>
      </c>
      <c r="I130" s="216"/>
      <c r="J130" s="140" t="s">
        <v>812</v>
      </c>
      <c r="K130" s="140" t="s">
        <v>813</v>
      </c>
      <c r="L130" s="230">
        <v>1088000</v>
      </c>
      <c r="M130" s="217"/>
      <c r="O130" s="86"/>
      <c r="P130" s="144"/>
      <c r="Q130" s="145"/>
      <c r="R130" s="86"/>
    </row>
    <row r="131" spans="2:18" x14ac:dyDescent="0.2">
      <c r="B131" s="214" t="s">
        <v>814</v>
      </c>
      <c r="C131" s="215"/>
      <c r="D131" s="215"/>
      <c r="E131" s="215"/>
      <c r="F131" s="215"/>
      <c r="G131" s="215"/>
      <c r="H131" s="216" t="s">
        <v>815</v>
      </c>
      <c r="I131" s="216"/>
      <c r="J131" s="140" t="s">
        <v>294</v>
      </c>
      <c r="K131" s="140" t="s">
        <v>294</v>
      </c>
      <c r="L131" s="216" t="s">
        <v>815</v>
      </c>
      <c r="M131" s="217"/>
      <c r="O131" s="86"/>
      <c r="P131" s="144"/>
      <c r="Q131" s="145"/>
      <c r="R131" s="86"/>
    </row>
    <row r="132" spans="2:18" x14ac:dyDescent="0.2">
      <c r="B132" s="214" t="s">
        <v>311</v>
      </c>
      <c r="C132" s="215"/>
      <c r="D132" s="215"/>
      <c r="E132" s="215"/>
      <c r="F132" s="215"/>
      <c r="G132" s="215"/>
      <c r="H132" s="230">
        <v>609316624.45000005</v>
      </c>
      <c r="I132" s="216"/>
      <c r="J132" s="140" t="s">
        <v>294</v>
      </c>
      <c r="K132" s="140" t="s">
        <v>294</v>
      </c>
      <c r="L132" s="230">
        <v>609316624.45000005</v>
      </c>
      <c r="M132" s="217"/>
      <c r="O132" s="86"/>
      <c r="P132" s="144"/>
      <c r="Q132" s="145"/>
      <c r="R132" s="86"/>
    </row>
    <row r="133" spans="2:18" x14ac:dyDescent="0.2">
      <c r="B133" s="214" t="s">
        <v>312</v>
      </c>
      <c r="C133" s="215"/>
      <c r="D133" s="215"/>
      <c r="E133" s="215"/>
      <c r="F133" s="215"/>
      <c r="G133" s="215"/>
      <c r="H133" s="216" t="s">
        <v>816</v>
      </c>
      <c r="I133" s="216"/>
      <c r="J133" s="140" t="s">
        <v>294</v>
      </c>
      <c r="K133" s="140" t="s">
        <v>294</v>
      </c>
      <c r="L133" s="216" t="s">
        <v>816</v>
      </c>
      <c r="M133" s="217"/>
      <c r="O133" s="86"/>
      <c r="P133" s="144"/>
      <c r="Q133" s="145"/>
      <c r="R133" s="86"/>
    </row>
    <row r="134" spans="2:18" x14ac:dyDescent="0.2">
      <c r="B134" s="214" t="s">
        <v>313</v>
      </c>
      <c r="C134" s="215"/>
      <c r="D134" s="215"/>
      <c r="E134" s="215"/>
      <c r="F134" s="215"/>
      <c r="G134" s="215"/>
      <c r="H134" s="230">
        <v>1773425893</v>
      </c>
      <c r="I134" s="216"/>
      <c r="J134" s="140" t="s">
        <v>817</v>
      </c>
      <c r="K134" s="140" t="s">
        <v>818</v>
      </c>
      <c r="L134" s="230">
        <v>2392978400</v>
      </c>
      <c r="M134" s="217"/>
      <c r="O134" s="86"/>
      <c r="P134" s="144"/>
      <c r="Q134" s="145"/>
      <c r="R134" s="86"/>
    </row>
    <row r="135" spans="2:18" x14ac:dyDescent="0.2">
      <c r="B135" s="214" t="s">
        <v>819</v>
      </c>
      <c r="C135" s="215"/>
      <c r="D135" s="215"/>
      <c r="E135" s="215"/>
      <c r="F135" s="215"/>
      <c r="G135" s="215"/>
      <c r="H135" s="216" t="s">
        <v>294</v>
      </c>
      <c r="I135" s="216"/>
      <c r="J135" s="140" t="s">
        <v>294</v>
      </c>
      <c r="K135" s="140" t="s">
        <v>820</v>
      </c>
      <c r="L135" s="230">
        <v>1000000000</v>
      </c>
      <c r="M135" s="217"/>
      <c r="O135" s="86"/>
      <c r="P135" s="144"/>
      <c r="Q135" s="145"/>
      <c r="R135" s="86"/>
    </row>
    <row r="136" spans="2:18" x14ac:dyDescent="0.2">
      <c r="B136" s="214" t="s">
        <v>315</v>
      </c>
      <c r="C136" s="215"/>
      <c r="D136" s="215"/>
      <c r="E136" s="215"/>
      <c r="F136" s="215"/>
      <c r="G136" s="215"/>
      <c r="H136" s="230">
        <v>885108212</v>
      </c>
      <c r="I136" s="216"/>
      <c r="J136" s="140" t="s">
        <v>821</v>
      </c>
      <c r="K136" s="140" t="s">
        <v>822</v>
      </c>
      <c r="L136" s="230">
        <v>777309801</v>
      </c>
      <c r="M136" s="217"/>
      <c r="O136" s="86"/>
      <c r="P136" s="144"/>
      <c r="Q136" s="145"/>
      <c r="R136" s="86"/>
    </row>
    <row r="137" spans="2:18" x14ac:dyDescent="0.2">
      <c r="B137" s="214" t="s">
        <v>316</v>
      </c>
      <c r="C137" s="215"/>
      <c r="D137" s="215"/>
      <c r="E137" s="215"/>
      <c r="F137" s="215"/>
      <c r="G137" s="215"/>
      <c r="H137" s="230">
        <v>888317681</v>
      </c>
      <c r="I137" s="216"/>
      <c r="J137" s="140" t="s">
        <v>823</v>
      </c>
      <c r="K137" s="140" t="s">
        <v>294</v>
      </c>
      <c r="L137" s="230">
        <v>615668599</v>
      </c>
      <c r="M137" s="217"/>
      <c r="O137" s="86"/>
      <c r="P137" s="144"/>
      <c r="Q137" s="145"/>
      <c r="R137" s="86"/>
    </row>
    <row r="138" spans="2:18" x14ac:dyDescent="0.2">
      <c r="B138" s="214" t="s">
        <v>317</v>
      </c>
      <c r="C138" s="215"/>
      <c r="D138" s="215"/>
      <c r="E138" s="215"/>
      <c r="F138" s="215"/>
      <c r="G138" s="215"/>
      <c r="H138" s="230">
        <v>172745667</v>
      </c>
      <c r="I138" s="216"/>
      <c r="J138" s="140" t="s">
        <v>824</v>
      </c>
      <c r="K138" s="140" t="s">
        <v>825</v>
      </c>
      <c r="L138" s="230">
        <v>161898951</v>
      </c>
      <c r="M138" s="217"/>
      <c r="O138" s="86"/>
      <c r="P138" s="144"/>
      <c r="Q138" s="145"/>
      <c r="R138" s="86"/>
    </row>
    <row r="139" spans="2:18" x14ac:dyDescent="0.2">
      <c r="B139" s="214" t="s">
        <v>826</v>
      </c>
      <c r="C139" s="215"/>
      <c r="D139" s="215"/>
      <c r="E139" s="215"/>
      <c r="F139" s="215"/>
      <c r="G139" s="215"/>
      <c r="H139" s="216" t="s">
        <v>294</v>
      </c>
      <c r="I139" s="216"/>
      <c r="J139" s="140" t="s">
        <v>827</v>
      </c>
      <c r="K139" s="140" t="s">
        <v>827</v>
      </c>
      <c r="L139" s="216" t="s">
        <v>294</v>
      </c>
      <c r="M139" s="217"/>
      <c r="O139" s="86"/>
      <c r="P139" s="144"/>
      <c r="Q139" s="145"/>
      <c r="R139" s="86"/>
    </row>
    <row r="140" spans="2:18" x14ac:dyDescent="0.2">
      <c r="B140" s="214" t="s">
        <v>318</v>
      </c>
      <c r="C140" s="215"/>
      <c r="D140" s="215"/>
      <c r="E140" s="215"/>
      <c r="F140" s="215"/>
      <c r="G140" s="215"/>
      <c r="H140" s="230">
        <v>611300</v>
      </c>
      <c r="I140" s="216"/>
      <c r="J140" s="140" t="s">
        <v>828</v>
      </c>
      <c r="K140" s="140" t="s">
        <v>828</v>
      </c>
      <c r="L140" s="230">
        <v>611300</v>
      </c>
      <c r="M140" s="217"/>
      <c r="O140" s="86"/>
      <c r="P140" s="144"/>
      <c r="Q140" s="145"/>
      <c r="R140" s="86"/>
    </row>
    <row r="141" spans="2:18" x14ac:dyDescent="0.2">
      <c r="B141" s="214" t="s">
        <v>829</v>
      </c>
      <c r="C141" s="215"/>
      <c r="D141" s="215"/>
      <c r="E141" s="215"/>
      <c r="F141" s="215"/>
      <c r="G141" s="215"/>
      <c r="H141" s="216" t="s">
        <v>294</v>
      </c>
      <c r="I141" s="216"/>
      <c r="J141" s="140" t="s">
        <v>830</v>
      </c>
      <c r="K141" s="140" t="s">
        <v>831</v>
      </c>
      <c r="L141" s="230">
        <v>356851</v>
      </c>
      <c r="M141" s="217"/>
      <c r="O141" s="86"/>
      <c r="P141" s="144"/>
      <c r="Q141" s="145"/>
      <c r="R141" s="86"/>
    </row>
    <row r="142" spans="2:18" x14ac:dyDescent="0.2">
      <c r="B142" s="214" t="s">
        <v>319</v>
      </c>
      <c r="C142" s="215"/>
      <c r="D142" s="215"/>
      <c r="E142" s="215"/>
      <c r="F142" s="215"/>
      <c r="G142" s="215"/>
      <c r="H142" s="230">
        <v>5141167</v>
      </c>
      <c r="I142" s="216"/>
      <c r="J142" s="140" t="s">
        <v>832</v>
      </c>
      <c r="K142" s="140" t="s">
        <v>833</v>
      </c>
      <c r="L142" s="216" t="s">
        <v>294</v>
      </c>
      <c r="M142" s="217"/>
      <c r="O142" s="86"/>
      <c r="P142" s="144"/>
      <c r="Q142" s="145"/>
      <c r="R142" s="86"/>
    </row>
    <row r="143" spans="2:18" x14ac:dyDescent="0.2">
      <c r="B143" s="214" t="s">
        <v>320</v>
      </c>
      <c r="C143" s="215"/>
      <c r="D143" s="215"/>
      <c r="E143" s="215"/>
      <c r="F143" s="215"/>
      <c r="G143" s="215"/>
      <c r="H143" s="230">
        <v>166993200</v>
      </c>
      <c r="I143" s="216"/>
      <c r="J143" s="140" t="s">
        <v>834</v>
      </c>
      <c r="K143" s="140" t="s">
        <v>835</v>
      </c>
      <c r="L143" s="230">
        <v>160930800</v>
      </c>
      <c r="M143" s="217"/>
      <c r="O143" s="86"/>
      <c r="P143" s="144"/>
      <c r="Q143" s="145"/>
      <c r="R143" s="86"/>
    </row>
    <row r="144" spans="2:18" s="86" customFormat="1" x14ac:dyDescent="0.2">
      <c r="B144" s="190" t="s">
        <v>321</v>
      </c>
      <c r="C144" s="191"/>
      <c r="D144" s="191"/>
      <c r="E144" s="191"/>
      <c r="F144" s="191"/>
      <c r="G144" s="191"/>
      <c r="H144" s="231">
        <v>321921419</v>
      </c>
      <c r="I144" s="192"/>
      <c r="J144" s="139" t="s">
        <v>836</v>
      </c>
      <c r="K144" s="139" t="s">
        <v>837</v>
      </c>
      <c r="L144" s="231">
        <v>304593693</v>
      </c>
      <c r="M144" s="193"/>
      <c r="P144" s="144"/>
      <c r="Q144" s="145"/>
    </row>
    <row r="145" spans="2:18" x14ac:dyDescent="0.2">
      <c r="B145" s="214" t="s">
        <v>322</v>
      </c>
      <c r="C145" s="215"/>
      <c r="D145" s="215"/>
      <c r="E145" s="215"/>
      <c r="F145" s="215"/>
      <c r="G145" s="215"/>
      <c r="H145" s="230">
        <v>321921419</v>
      </c>
      <c r="I145" s="216"/>
      <c r="J145" s="140" t="s">
        <v>836</v>
      </c>
      <c r="K145" s="140" t="s">
        <v>837</v>
      </c>
      <c r="L145" s="230">
        <v>304593693</v>
      </c>
      <c r="M145" s="217"/>
      <c r="O145" s="86"/>
      <c r="P145" s="144"/>
      <c r="Q145" s="145"/>
      <c r="R145" s="86"/>
    </row>
    <row r="146" spans="2:18" x14ac:dyDescent="0.2">
      <c r="B146" s="214" t="s">
        <v>323</v>
      </c>
      <c r="C146" s="215"/>
      <c r="D146" s="215"/>
      <c r="E146" s="215"/>
      <c r="F146" s="215"/>
      <c r="G146" s="215"/>
      <c r="H146" s="216" t="s">
        <v>294</v>
      </c>
      <c r="I146" s="216"/>
      <c r="J146" s="140" t="s">
        <v>838</v>
      </c>
      <c r="K146" s="140" t="s">
        <v>839</v>
      </c>
      <c r="L146" s="230">
        <v>2552201</v>
      </c>
      <c r="M146" s="217"/>
      <c r="O146" s="86"/>
      <c r="P146" s="144"/>
      <c r="Q146" s="145"/>
      <c r="R146" s="86"/>
    </row>
    <row r="147" spans="2:18" x14ac:dyDescent="0.2">
      <c r="B147" s="214" t="s">
        <v>324</v>
      </c>
      <c r="C147" s="215"/>
      <c r="D147" s="215"/>
      <c r="E147" s="215"/>
      <c r="F147" s="215"/>
      <c r="G147" s="215"/>
      <c r="H147" s="230">
        <v>138292520</v>
      </c>
      <c r="I147" s="216"/>
      <c r="J147" s="140" t="s">
        <v>840</v>
      </c>
      <c r="K147" s="140" t="s">
        <v>841</v>
      </c>
      <c r="L147" s="230">
        <v>80155616</v>
      </c>
      <c r="M147" s="217"/>
      <c r="O147" s="86"/>
      <c r="P147" s="144"/>
      <c r="Q147" s="145"/>
      <c r="R147" s="86"/>
    </row>
    <row r="148" spans="2:18" x14ac:dyDescent="0.2">
      <c r="B148" s="214" t="s">
        <v>325</v>
      </c>
      <c r="C148" s="215"/>
      <c r="D148" s="215"/>
      <c r="E148" s="215"/>
      <c r="F148" s="215"/>
      <c r="G148" s="215"/>
      <c r="H148" s="230">
        <v>5535225</v>
      </c>
      <c r="I148" s="216"/>
      <c r="J148" s="140" t="s">
        <v>842</v>
      </c>
      <c r="K148" s="140" t="s">
        <v>843</v>
      </c>
      <c r="L148" s="230">
        <v>79435</v>
      </c>
      <c r="M148" s="217"/>
      <c r="O148" s="86"/>
      <c r="P148" s="144"/>
      <c r="Q148" s="145"/>
      <c r="R148" s="86"/>
    </row>
    <row r="149" spans="2:18" x14ac:dyDescent="0.2">
      <c r="B149" s="214" t="s">
        <v>326</v>
      </c>
      <c r="C149" s="215"/>
      <c r="D149" s="215"/>
      <c r="E149" s="215"/>
      <c r="F149" s="215"/>
      <c r="G149" s="215"/>
      <c r="H149" s="230">
        <v>66848218</v>
      </c>
      <c r="I149" s="216"/>
      <c r="J149" s="140" t="s">
        <v>844</v>
      </c>
      <c r="K149" s="140" t="s">
        <v>845</v>
      </c>
      <c r="L149" s="230">
        <v>66466171</v>
      </c>
      <c r="M149" s="217"/>
      <c r="O149" s="86"/>
      <c r="P149" s="144"/>
      <c r="Q149" s="145"/>
      <c r="R149" s="86"/>
    </row>
    <row r="150" spans="2:18" x14ac:dyDescent="0.2">
      <c r="B150" s="214" t="s">
        <v>327</v>
      </c>
      <c r="C150" s="215"/>
      <c r="D150" s="215"/>
      <c r="E150" s="215"/>
      <c r="F150" s="215"/>
      <c r="G150" s="215"/>
      <c r="H150" s="230">
        <v>44522735</v>
      </c>
      <c r="I150" s="216"/>
      <c r="J150" s="140" t="s">
        <v>846</v>
      </c>
      <c r="K150" s="140" t="s">
        <v>847</v>
      </c>
      <c r="L150" s="230">
        <v>48827161</v>
      </c>
      <c r="M150" s="217"/>
      <c r="O150" s="86"/>
      <c r="P150" s="144"/>
      <c r="Q150" s="145"/>
      <c r="R150" s="86"/>
    </row>
    <row r="151" spans="2:18" x14ac:dyDescent="0.2">
      <c r="B151" s="214" t="s">
        <v>328</v>
      </c>
      <c r="C151" s="215"/>
      <c r="D151" s="215"/>
      <c r="E151" s="215"/>
      <c r="F151" s="215"/>
      <c r="G151" s="215"/>
      <c r="H151" s="230">
        <v>65020921</v>
      </c>
      <c r="I151" s="216"/>
      <c r="J151" s="140" t="s">
        <v>294</v>
      </c>
      <c r="K151" s="140" t="s">
        <v>848</v>
      </c>
      <c r="L151" s="230">
        <v>88051822</v>
      </c>
      <c r="M151" s="217"/>
      <c r="O151" s="86"/>
      <c r="P151" s="144"/>
      <c r="Q151" s="145"/>
      <c r="R151" s="86"/>
    </row>
    <row r="152" spans="2:18" x14ac:dyDescent="0.2">
      <c r="B152" s="214" t="s">
        <v>849</v>
      </c>
      <c r="C152" s="215"/>
      <c r="D152" s="215"/>
      <c r="E152" s="215"/>
      <c r="F152" s="215"/>
      <c r="G152" s="215"/>
      <c r="H152" s="216" t="s">
        <v>294</v>
      </c>
      <c r="I152" s="216"/>
      <c r="J152" s="140" t="s">
        <v>294</v>
      </c>
      <c r="K152" s="140" t="s">
        <v>850</v>
      </c>
      <c r="L152" s="230">
        <v>16114687</v>
      </c>
      <c r="M152" s="217"/>
      <c r="O152" s="86"/>
      <c r="P152" s="144"/>
      <c r="Q152" s="145"/>
      <c r="R152" s="86"/>
    </row>
    <row r="153" spans="2:18" x14ac:dyDescent="0.2">
      <c r="B153" s="214" t="s">
        <v>329</v>
      </c>
      <c r="C153" s="215"/>
      <c r="D153" s="215"/>
      <c r="E153" s="215"/>
      <c r="F153" s="215"/>
      <c r="G153" s="215"/>
      <c r="H153" s="230">
        <v>1701800</v>
      </c>
      <c r="I153" s="216"/>
      <c r="J153" s="140" t="s">
        <v>851</v>
      </c>
      <c r="K153" s="140" t="s">
        <v>852</v>
      </c>
      <c r="L153" s="230">
        <v>2346600</v>
      </c>
      <c r="M153" s="217"/>
      <c r="O153" s="86"/>
      <c r="P153" s="144"/>
      <c r="Q153" s="145"/>
      <c r="R153" s="86"/>
    </row>
    <row r="154" spans="2:18" x14ac:dyDescent="0.2">
      <c r="B154" s="214" t="s">
        <v>330</v>
      </c>
      <c r="C154" s="215"/>
      <c r="D154" s="215"/>
      <c r="E154" s="215"/>
      <c r="F154" s="215"/>
      <c r="G154" s="215"/>
      <c r="H154" s="230">
        <v>2514351282.9499998</v>
      </c>
      <c r="I154" s="216"/>
      <c r="J154" s="140" t="s">
        <v>853</v>
      </c>
      <c r="K154" s="140" t="s">
        <v>854</v>
      </c>
      <c r="L154" s="230">
        <v>2216797446.9499998</v>
      </c>
      <c r="M154" s="217"/>
      <c r="O154" s="86"/>
      <c r="P154" s="144"/>
      <c r="Q154" s="145"/>
      <c r="R154" s="86"/>
    </row>
    <row r="155" spans="2:18" x14ac:dyDescent="0.2">
      <c r="B155" s="214" t="s">
        <v>331</v>
      </c>
      <c r="C155" s="215"/>
      <c r="D155" s="215"/>
      <c r="E155" s="215"/>
      <c r="F155" s="215"/>
      <c r="G155" s="215"/>
      <c r="H155" s="230">
        <v>2514351282.9499998</v>
      </c>
      <c r="I155" s="216"/>
      <c r="J155" s="140" t="s">
        <v>853</v>
      </c>
      <c r="K155" s="140" t="s">
        <v>854</v>
      </c>
      <c r="L155" s="230">
        <v>2216797446.9499998</v>
      </c>
      <c r="M155" s="217"/>
      <c r="O155" s="86"/>
      <c r="P155" s="144"/>
      <c r="Q155" s="145"/>
      <c r="R155" s="86"/>
    </row>
    <row r="156" spans="2:18" x14ac:dyDescent="0.2">
      <c r="B156" s="214" t="s">
        <v>332</v>
      </c>
      <c r="C156" s="215"/>
      <c r="D156" s="215"/>
      <c r="E156" s="215"/>
      <c r="F156" s="215"/>
      <c r="G156" s="215"/>
      <c r="H156" s="230">
        <v>2514351282.9499998</v>
      </c>
      <c r="I156" s="216"/>
      <c r="J156" s="140" t="s">
        <v>853</v>
      </c>
      <c r="K156" s="140" t="s">
        <v>854</v>
      </c>
      <c r="L156" s="230">
        <v>2216797446.9499998</v>
      </c>
      <c r="M156" s="217"/>
      <c r="O156" s="86"/>
      <c r="P156" s="144"/>
      <c r="Q156" s="145"/>
      <c r="R156" s="86"/>
    </row>
    <row r="157" spans="2:18" x14ac:dyDescent="0.2">
      <c r="B157" s="214" t="s">
        <v>333</v>
      </c>
      <c r="C157" s="215"/>
      <c r="D157" s="215"/>
      <c r="E157" s="215"/>
      <c r="F157" s="215"/>
      <c r="G157" s="215"/>
      <c r="H157" s="230">
        <v>271564753.69999999</v>
      </c>
      <c r="I157" s="216"/>
      <c r="J157" s="140" t="s">
        <v>855</v>
      </c>
      <c r="K157" s="140" t="s">
        <v>856</v>
      </c>
      <c r="L157" s="230">
        <v>339727024.69999999</v>
      </c>
      <c r="M157" s="217"/>
      <c r="O157" s="86"/>
      <c r="P157" s="144"/>
      <c r="Q157" s="145"/>
      <c r="R157" s="86"/>
    </row>
    <row r="158" spans="2:18" x14ac:dyDescent="0.2">
      <c r="B158" s="214" t="s">
        <v>334</v>
      </c>
      <c r="C158" s="215"/>
      <c r="D158" s="215"/>
      <c r="E158" s="215"/>
      <c r="F158" s="215"/>
      <c r="G158" s="215"/>
      <c r="H158" s="230">
        <v>271564753.69999999</v>
      </c>
      <c r="I158" s="216"/>
      <c r="J158" s="140" t="s">
        <v>294</v>
      </c>
      <c r="K158" s="140" t="s">
        <v>857</v>
      </c>
      <c r="L158" s="230">
        <v>339727024.69999999</v>
      </c>
      <c r="M158" s="217"/>
      <c r="O158" s="86"/>
      <c r="P158" s="144"/>
      <c r="Q158" s="145"/>
      <c r="R158" s="86"/>
    </row>
    <row r="159" spans="2:18" x14ac:dyDescent="0.2">
      <c r="B159" s="214" t="s">
        <v>335</v>
      </c>
      <c r="C159" s="215"/>
      <c r="D159" s="215"/>
      <c r="E159" s="215"/>
      <c r="F159" s="215"/>
      <c r="G159" s="215"/>
      <c r="H159" s="230">
        <v>271564753.69999999</v>
      </c>
      <c r="I159" s="216"/>
      <c r="J159" s="140" t="s">
        <v>294</v>
      </c>
      <c r="K159" s="140" t="s">
        <v>857</v>
      </c>
      <c r="L159" s="230">
        <v>339727024.69999999</v>
      </c>
      <c r="M159" s="217"/>
      <c r="O159" s="86"/>
      <c r="P159" s="144"/>
      <c r="Q159" s="145"/>
      <c r="R159" s="86"/>
    </row>
    <row r="160" spans="2:18" x14ac:dyDescent="0.2">
      <c r="B160" s="214" t="s">
        <v>336</v>
      </c>
      <c r="C160" s="215"/>
      <c r="D160" s="215"/>
      <c r="E160" s="215"/>
      <c r="F160" s="215"/>
      <c r="G160" s="215"/>
      <c r="H160" s="230">
        <v>5028703.7</v>
      </c>
      <c r="I160" s="216"/>
      <c r="J160" s="140" t="s">
        <v>294</v>
      </c>
      <c r="K160" s="140" t="s">
        <v>294</v>
      </c>
      <c r="L160" s="230">
        <v>5028703.7</v>
      </c>
      <c r="M160" s="217"/>
      <c r="O160" s="86" t="s">
        <v>665</v>
      </c>
      <c r="P160" s="144"/>
      <c r="Q160" s="145"/>
      <c r="R160" s="86"/>
    </row>
    <row r="161" spans="2:18" x14ac:dyDescent="0.2">
      <c r="B161" s="214" t="s">
        <v>858</v>
      </c>
      <c r="C161" s="215"/>
      <c r="D161" s="215"/>
      <c r="E161" s="215"/>
      <c r="F161" s="215"/>
      <c r="G161" s="215"/>
      <c r="H161" s="230">
        <v>39000</v>
      </c>
      <c r="I161" s="216"/>
      <c r="J161" s="140" t="s">
        <v>294</v>
      </c>
      <c r="K161" s="140" t="s">
        <v>294</v>
      </c>
      <c r="L161" s="230">
        <v>39000</v>
      </c>
      <c r="M161" s="217"/>
      <c r="O161" s="148" t="s">
        <v>859</v>
      </c>
      <c r="P161" s="149" t="str">
        <f>+K162</f>
        <v>68.162.271,00</v>
      </c>
      <c r="Q161" s="145"/>
      <c r="R161" s="86"/>
    </row>
    <row r="162" spans="2:18" x14ac:dyDescent="0.2">
      <c r="B162" s="214" t="s">
        <v>338</v>
      </c>
      <c r="C162" s="215"/>
      <c r="D162" s="215"/>
      <c r="E162" s="215"/>
      <c r="F162" s="215"/>
      <c r="G162" s="215"/>
      <c r="H162" s="230">
        <v>263904682</v>
      </c>
      <c r="I162" s="216"/>
      <c r="J162" s="140" t="s">
        <v>294</v>
      </c>
      <c r="K162" s="140" t="s">
        <v>857</v>
      </c>
      <c r="L162" s="230">
        <v>332066953</v>
      </c>
      <c r="M162" s="217"/>
      <c r="O162" s="86"/>
      <c r="P162" s="144"/>
      <c r="Q162" s="145"/>
      <c r="R162" s="86"/>
    </row>
    <row r="163" spans="2:18" x14ac:dyDescent="0.2">
      <c r="B163" s="214" t="s">
        <v>339</v>
      </c>
      <c r="C163" s="215"/>
      <c r="D163" s="215"/>
      <c r="E163" s="215"/>
      <c r="F163" s="215"/>
      <c r="G163" s="215"/>
      <c r="H163" s="230">
        <v>2592368</v>
      </c>
      <c r="I163" s="216"/>
      <c r="J163" s="140" t="s">
        <v>294</v>
      </c>
      <c r="K163" s="140" t="s">
        <v>294</v>
      </c>
      <c r="L163" s="230">
        <v>2592368</v>
      </c>
      <c r="M163" s="217"/>
      <c r="O163" s="86"/>
      <c r="P163" s="144"/>
      <c r="Q163" s="145"/>
      <c r="R163" s="86"/>
    </row>
    <row r="164" spans="2:18" x14ac:dyDescent="0.2">
      <c r="B164" s="214" t="s">
        <v>860</v>
      </c>
      <c r="C164" s="215"/>
      <c r="D164" s="215"/>
      <c r="E164" s="215"/>
      <c r="F164" s="215"/>
      <c r="G164" s="215"/>
      <c r="H164" s="216" t="s">
        <v>294</v>
      </c>
      <c r="I164" s="216"/>
      <c r="J164" s="140" t="s">
        <v>855</v>
      </c>
      <c r="K164" s="140" t="s">
        <v>855</v>
      </c>
      <c r="L164" s="216" t="s">
        <v>294</v>
      </c>
      <c r="M164" s="217"/>
      <c r="O164" s="86"/>
      <c r="P164" s="144"/>
      <c r="Q164" s="145"/>
      <c r="R164" s="86"/>
    </row>
    <row r="165" spans="2:18" x14ac:dyDescent="0.2">
      <c r="B165" s="214" t="s">
        <v>861</v>
      </c>
      <c r="C165" s="215"/>
      <c r="D165" s="215"/>
      <c r="E165" s="215"/>
      <c r="F165" s="215"/>
      <c r="G165" s="215"/>
      <c r="H165" s="216" t="s">
        <v>294</v>
      </c>
      <c r="I165" s="216"/>
      <c r="J165" s="140" t="s">
        <v>855</v>
      </c>
      <c r="K165" s="140" t="s">
        <v>855</v>
      </c>
      <c r="L165" s="216" t="s">
        <v>294</v>
      </c>
      <c r="M165" s="217"/>
      <c r="O165" s="86"/>
      <c r="P165" s="144"/>
      <c r="Q165" s="145"/>
      <c r="R165" s="86"/>
    </row>
    <row r="166" spans="2:18" s="86" customFormat="1" x14ac:dyDescent="0.2">
      <c r="B166" s="190" t="s">
        <v>341</v>
      </c>
      <c r="C166" s="191"/>
      <c r="D166" s="191"/>
      <c r="E166" s="191"/>
      <c r="F166" s="191"/>
      <c r="G166" s="191"/>
      <c r="H166" s="231">
        <v>1376290241.74</v>
      </c>
      <c r="I166" s="192"/>
      <c r="J166" s="139" t="s">
        <v>862</v>
      </c>
      <c r="K166" s="139" t="s">
        <v>862</v>
      </c>
      <c r="L166" s="231">
        <v>1376290241.74</v>
      </c>
      <c r="M166" s="193"/>
      <c r="P166" s="144"/>
      <c r="Q166" s="145"/>
    </row>
    <row r="167" spans="2:18" s="86" customFormat="1" x14ac:dyDescent="0.2">
      <c r="B167" s="190" t="s">
        <v>342</v>
      </c>
      <c r="C167" s="191"/>
      <c r="D167" s="191"/>
      <c r="E167" s="191"/>
      <c r="F167" s="191"/>
      <c r="G167" s="191"/>
      <c r="H167" s="231">
        <v>1376290241.74</v>
      </c>
      <c r="I167" s="192"/>
      <c r="J167" s="139" t="s">
        <v>862</v>
      </c>
      <c r="K167" s="139" t="s">
        <v>862</v>
      </c>
      <c r="L167" s="231">
        <v>1376290241.74</v>
      </c>
      <c r="M167" s="193"/>
      <c r="P167" s="144"/>
      <c r="Q167" s="145"/>
    </row>
    <row r="168" spans="2:18" x14ac:dyDescent="0.2">
      <c r="B168" s="214" t="s">
        <v>343</v>
      </c>
      <c r="C168" s="215"/>
      <c r="D168" s="215"/>
      <c r="E168" s="215"/>
      <c r="F168" s="215"/>
      <c r="G168" s="215"/>
      <c r="H168" s="230">
        <v>1223636822.98</v>
      </c>
      <c r="I168" s="216"/>
      <c r="J168" s="140" t="s">
        <v>294</v>
      </c>
      <c r="K168" s="140" t="s">
        <v>294</v>
      </c>
      <c r="L168" s="230">
        <v>1223636822.98</v>
      </c>
      <c r="M168" s="217"/>
      <c r="O168" s="86"/>
      <c r="P168" s="144"/>
      <c r="Q168" s="145"/>
      <c r="R168" s="86"/>
    </row>
    <row r="169" spans="2:18" x14ac:dyDescent="0.2">
      <c r="B169" s="214" t="s">
        <v>344</v>
      </c>
      <c r="C169" s="215"/>
      <c r="D169" s="215"/>
      <c r="E169" s="215"/>
      <c r="F169" s="215"/>
      <c r="G169" s="215"/>
      <c r="H169" s="230">
        <v>1223636822.98</v>
      </c>
      <c r="I169" s="216"/>
      <c r="J169" s="140" t="s">
        <v>294</v>
      </c>
      <c r="K169" s="140" t="s">
        <v>294</v>
      </c>
      <c r="L169" s="230">
        <v>1223636822.98</v>
      </c>
      <c r="M169" s="217"/>
      <c r="O169" s="86"/>
      <c r="P169" s="144"/>
      <c r="Q169" s="145"/>
      <c r="R169" s="86"/>
    </row>
    <row r="170" spans="2:18" x14ac:dyDescent="0.2">
      <c r="B170" s="214" t="s">
        <v>345</v>
      </c>
      <c r="C170" s="215"/>
      <c r="D170" s="215"/>
      <c r="E170" s="215"/>
      <c r="F170" s="215"/>
      <c r="G170" s="215"/>
      <c r="H170" s="216" t="s">
        <v>863</v>
      </c>
      <c r="I170" s="216"/>
      <c r="J170" s="140" t="s">
        <v>294</v>
      </c>
      <c r="K170" s="140" t="s">
        <v>294</v>
      </c>
      <c r="L170" s="216" t="s">
        <v>863</v>
      </c>
      <c r="M170" s="217"/>
      <c r="O170" s="86"/>
      <c r="P170" s="144"/>
      <c r="Q170" s="145"/>
      <c r="R170" s="86"/>
    </row>
    <row r="171" spans="2:18" x14ac:dyDescent="0.2">
      <c r="B171" s="214" t="s">
        <v>346</v>
      </c>
      <c r="C171" s="215"/>
      <c r="D171" s="215"/>
      <c r="E171" s="215"/>
      <c r="F171" s="215"/>
      <c r="G171" s="215"/>
      <c r="H171" s="230">
        <v>537361997</v>
      </c>
      <c r="I171" s="216"/>
      <c r="J171" s="140" t="s">
        <v>294</v>
      </c>
      <c r="K171" s="140" t="s">
        <v>294</v>
      </c>
      <c r="L171" s="230">
        <v>537361997</v>
      </c>
      <c r="M171" s="217"/>
      <c r="O171" s="86"/>
      <c r="P171" s="144"/>
      <c r="Q171" s="145"/>
      <c r="R171" s="86"/>
    </row>
    <row r="172" spans="2:18" x14ac:dyDescent="0.2">
      <c r="B172" s="214" t="s">
        <v>347</v>
      </c>
      <c r="C172" s="215"/>
      <c r="D172" s="215"/>
      <c r="E172" s="215"/>
      <c r="F172" s="215"/>
      <c r="G172" s="215"/>
      <c r="H172" s="230">
        <v>1021619211.78</v>
      </c>
      <c r="I172" s="216"/>
      <c r="J172" s="140" t="s">
        <v>294</v>
      </c>
      <c r="K172" s="140" t="s">
        <v>294</v>
      </c>
      <c r="L172" s="230">
        <v>1021619211.78</v>
      </c>
      <c r="M172" s="217"/>
      <c r="O172" s="86"/>
      <c r="P172" s="144"/>
      <c r="Q172" s="145"/>
      <c r="R172" s="86"/>
    </row>
    <row r="173" spans="2:18" x14ac:dyDescent="0.2">
      <c r="B173" s="214" t="s">
        <v>348</v>
      </c>
      <c r="C173" s="215"/>
      <c r="D173" s="215"/>
      <c r="E173" s="215"/>
      <c r="F173" s="215"/>
      <c r="G173" s="215"/>
      <c r="H173" s="216" t="s">
        <v>864</v>
      </c>
      <c r="I173" s="216"/>
      <c r="J173" s="140" t="s">
        <v>294</v>
      </c>
      <c r="K173" s="140" t="s">
        <v>294</v>
      </c>
      <c r="L173" s="216" t="s">
        <v>864</v>
      </c>
      <c r="M173" s="217"/>
      <c r="O173" s="86"/>
      <c r="P173" s="144"/>
      <c r="Q173" s="145"/>
      <c r="R173" s="86"/>
    </row>
    <row r="174" spans="2:18" x14ac:dyDescent="0.2">
      <c r="B174" s="214" t="s">
        <v>349</v>
      </c>
      <c r="C174" s="215"/>
      <c r="D174" s="215"/>
      <c r="E174" s="215"/>
      <c r="F174" s="215"/>
      <c r="G174" s="215"/>
      <c r="H174" s="216" t="s">
        <v>865</v>
      </c>
      <c r="I174" s="216"/>
      <c r="J174" s="140" t="s">
        <v>294</v>
      </c>
      <c r="K174" s="140" t="s">
        <v>294</v>
      </c>
      <c r="L174" s="216" t="s">
        <v>865</v>
      </c>
      <c r="M174" s="217"/>
      <c r="O174" s="86"/>
      <c r="P174" s="144"/>
      <c r="Q174" s="145"/>
      <c r="R174" s="86"/>
    </row>
    <row r="175" spans="2:18" x14ac:dyDescent="0.2">
      <c r="B175" s="214" t="s">
        <v>350</v>
      </c>
      <c r="C175" s="215"/>
      <c r="D175" s="215"/>
      <c r="E175" s="215"/>
      <c r="F175" s="215"/>
      <c r="G175" s="215"/>
      <c r="H175" s="230">
        <v>737942323.21000004</v>
      </c>
      <c r="I175" s="216"/>
      <c r="J175" s="140" t="s">
        <v>294</v>
      </c>
      <c r="K175" s="140" t="s">
        <v>294</v>
      </c>
      <c r="L175" s="230">
        <v>737942323.21000004</v>
      </c>
      <c r="M175" s="217"/>
      <c r="O175" s="86"/>
      <c r="P175" s="144"/>
      <c r="Q175" s="145"/>
      <c r="R175" s="86"/>
    </row>
    <row r="176" spans="2:18" x14ac:dyDescent="0.2">
      <c r="B176" s="214" t="s">
        <v>351</v>
      </c>
      <c r="C176" s="215"/>
      <c r="D176" s="215"/>
      <c r="E176" s="215"/>
      <c r="F176" s="215"/>
      <c r="G176" s="215"/>
      <c r="H176" s="230">
        <v>300000000</v>
      </c>
      <c r="I176" s="216"/>
      <c r="J176" s="140" t="s">
        <v>866</v>
      </c>
      <c r="K176" s="140" t="s">
        <v>294</v>
      </c>
      <c r="L176" s="230">
        <v>149031555</v>
      </c>
      <c r="M176" s="217"/>
      <c r="O176" s="86"/>
      <c r="P176" s="144"/>
      <c r="Q176" s="145"/>
      <c r="R176" s="86"/>
    </row>
    <row r="177" spans="2:18" x14ac:dyDescent="0.2">
      <c r="B177" s="214" t="s">
        <v>352</v>
      </c>
      <c r="C177" s="215"/>
      <c r="D177" s="215"/>
      <c r="E177" s="215"/>
      <c r="F177" s="215"/>
      <c r="G177" s="215"/>
      <c r="H177" s="230">
        <v>300000000</v>
      </c>
      <c r="I177" s="216"/>
      <c r="J177" s="140" t="s">
        <v>866</v>
      </c>
      <c r="K177" s="140" t="s">
        <v>294</v>
      </c>
      <c r="L177" s="230">
        <v>149031555</v>
      </c>
      <c r="M177" s="217"/>
      <c r="O177" s="86"/>
      <c r="P177" s="144"/>
      <c r="Q177" s="145"/>
      <c r="R177" s="86"/>
    </row>
    <row r="178" spans="2:18" x14ac:dyDescent="0.2">
      <c r="B178" s="214" t="s">
        <v>867</v>
      </c>
      <c r="C178" s="215"/>
      <c r="D178" s="215"/>
      <c r="E178" s="215"/>
      <c r="F178" s="215"/>
      <c r="G178" s="215"/>
      <c r="H178" s="230">
        <v>300000000</v>
      </c>
      <c r="I178" s="216"/>
      <c r="J178" s="140" t="s">
        <v>866</v>
      </c>
      <c r="K178" s="140" t="s">
        <v>294</v>
      </c>
      <c r="L178" s="230">
        <v>149031555</v>
      </c>
      <c r="M178" s="217"/>
      <c r="O178" s="86"/>
      <c r="P178" s="144"/>
      <c r="Q178" s="145"/>
      <c r="R178" s="86"/>
    </row>
    <row r="179" spans="2:18" x14ac:dyDescent="0.2">
      <c r="B179" s="214" t="s">
        <v>354</v>
      </c>
      <c r="C179" s="215"/>
      <c r="D179" s="215"/>
      <c r="E179" s="215"/>
      <c r="F179" s="215"/>
      <c r="G179" s="215"/>
      <c r="H179" s="230">
        <v>210086983.84999999</v>
      </c>
      <c r="I179" s="216"/>
      <c r="J179" s="140" t="s">
        <v>868</v>
      </c>
      <c r="K179" s="140" t="s">
        <v>294</v>
      </c>
      <c r="L179" s="230">
        <v>3621863.85</v>
      </c>
      <c r="M179" s="217"/>
      <c r="O179" s="86"/>
      <c r="P179" s="144"/>
      <c r="Q179" s="145"/>
      <c r="R179" s="86"/>
    </row>
    <row r="180" spans="2:18" x14ac:dyDescent="0.2">
      <c r="B180" s="214" t="s">
        <v>355</v>
      </c>
      <c r="C180" s="215"/>
      <c r="D180" s="215"/>
      <c r="E180" s="215"/>
      <c r="F180" s="215"/>
      <c r="G180" s="215"/>
      <c r="H180" s="230">
        <v>2643000192.79</v>
      </c>
      <c r="I180" s="216"/>
      <c r="J180" s="140" t="s">
        <v>294</v>
      </c>
      <c r="K180" s="140" t="s">
        <v>294</v>
      </c>
      <c r="L180" s="230">
        <v>2643000192.79</v>
      </c>
      <c r="M180" s="217"/>
      <c r="O180" s="86"/>
      <c r="P180" s="144"/>
      <c r="Q180" s="145"/>
      <c r="R180" s="86"/>
    </row>
    <row r="181" spans="2:18" x14ac:dyDescent="0.2">
      <c r="B181" s="214" t="s">
        <v>356</v>
      </c>
      <c r="C181" s="215"/>
      <c r="D181" s="215"/>
      <c r="E181" s="215"/>
      <c r="F181" s="215"/>
      <c r="G181" s="215"/>
      <c r="H181" s="216" t="s">
        <v>869</v>
      </c>
      <c r="I181" s="216"/>
      <c r="J181" s="140" t="s">
        <v>868</v>
      </c>
      <c r="K181" s="140" t="s">
        <v>294</v>
      </c>
      <c r="L181" s="216" t="s">
        <v>870</v>
      </c>
      <c r="M181" s="217"/>
      <c r="O181" s="86"/>
      <c r="P181" s="144"/>
      <c r="Q181" s="145"/>
      <c r="R181" s="86"/>
    </row>
    <row r="182" spans="2:18" x14ac:dyDescent="0.2">
      <c r="B182" s="214" t="s">
        <v>871</v>
      </c>
      <c r="C182" s="215"/>
      <c r="D182" s="215"/>
      <c r="E182" s="215"/>
      <c r="F182" s="215"/>
      <c r="G182" s="215"/>
      <c r="H182" s="216" t="s">
        <v>872</v>
      </c>
      <c r="I182" s="216"/>
      <c r="J182" s="140" t="s">
        <v>294</v>
      </c>
      <c r="K182" s="140" t="s">
        <v>862</v>
      </c>
      <c r="L182" s="216" t="s">
        <v>873</v>
      </c>
      <c r="M182" s="217"/>
      <c r="O182" s="86"/>
      <c r="P182" s="144"/>
      <c r="Q182" s="145"/>
      <c r="R182" s="86"/>
    </row>
    <row r="183" spans="2:18" x14ac:dyDescent="0.2">
      <c r="B183" s="214" t="s">
        <v>874</v>
      </c>
      <c r="C183" s="215"/>
      <c r="D183" s="215"/>
      <c r="E183" s="215"/>
      <c r="F183" s="215"/>
      <c r="G183" s="215"/>
      <c r="H183" s="216" t="s">
        <v>872</v>
      </c>
      <c r="I183" s="216"/>
      <c r="J183" s="140" t="s">
        <v>294</v>
      </c>
      <c r="K183" s="140" t="s">
        <v>862</v>
      </c>
      <c r="L183" s="216" t="s">
        <v>873</v>
      </c>
      <c r="M183" s="217"/>
      <c r="O183" s="86" t="s">
        <v>665</v>
      </c>
      <c r="P183" s="144"/>
      <c r="Q183" s="150" t="s">
        <v>875</v>
      </c>
      <c r="R183" s="86"/>
    </row>
    <row r="184" spans="2:18" s="86" customFormat="1" x14ac:dyDescent="0.2">
      <c r="B184" s="190" t="s">
        <v>360</v>
      </c>
      <c r="C184" s="191"/>
      <c r="D184" s="191"/>
      <c r="E184" s="191"/>
      <c r="F184" s="191"/>
      <c r="G184" s="191"/>
      <c r="H184" s="192" t="s">
        <v>294</v>
      </c>
      <c r="I184" s="192"/>
      <c r="J184" s="139" t="s">
        <v>876</v>
      </c>
      <c r="K184" s="139" t="s">
        <v>877</v>
      </c>
      <c r="L184" s="231">
        <v>3299305224.7600002</v>
      </c>
      <c r="M184" s="193"/>
      <c r="O184" s="148" t="s">
        <v>878</v>
      </c>
      <c r="P184" s="149" t="str">
        <f>+K188</f>
        <v>981.297.000,00</v>
      </c>
      <c r="Q184" s="150" t="str">
        <f>+L35</f>
        <v>82.538.765,00</v>
      </c>
      <c r="R184" s="151">
        <f>+P184-Q184</f>
        <v>898758235</v>
      </c>
    </row>
    <row r="185" spans="2:18" s="86" customFormat="1" x14ac:dyDescent="0.2">
      <c r="B185" s="190" t="s">
        <v>361</v>
      </c>
      <c r="C185" s="191"/>
      <c r="D185" s="191"/>
      <c r="E185" s="191"/>
      <c r="F185" s="191"/>
      <c r="G185" s="191"/>
      <c r="H185" s="192" t="s">
        <v>294</v>
      </c>
      <c r="I185" s="192"/>
      <c r="J185" s="139" t="s">
        <v>876</v>
      </c>
      <c r="K185" s="139" t="s">
        <v>879</v>
      </c>
      <c r="L185" s="231">
        <v>3257100604</v>
      </c>
      <c r="M185" s="193"/>
      <c r="O185" s="148" t="s">
        <v>880</v>
      </c>
      <c r="P185" s="149" t="str">
        <f>+K189</f>
        <v>3.308.391.000,00</v>
      </c>
      <c r="Q185" s="150" t="str">
        <f>+L36</f>
        <v>174.933.259,00</v>
      </c>
      <c r="R185" s="151">
        <f>+P185-Q185</f>
        <v>3133457741</v>
      </c>
    </row>
    <row r="186" spans="2:18" x14ac:dyDescent="0.2">
      <c r="B186" s="214" t="s">
        <v>362</v>
      </c>
      <c r="C186" s="215"/>
      <c r="D186" s="215"/>
      <c r="E186" s="215"/>
      <c r="F186" s="215"/>
      <c r="G186" s="215"/>
      <c r="H186" s="216" t="s">
        <v>294</v>
      </c>
      <c r="I186" s="216"/>
      <c r="J186" s="140" t="s">
        <v>294</v>
      </c>
      <c r="K186" s="140" t="s">
        <v>879</v>
      </c>
      <c r="L186" s="230">
        <v>4329522604</v>
      </c>
      <c r="M186" s="217"/>
      <c r="O186" s="86" t="s">
        <v>665</v>
      </c>
      <c r="P186" s="144"/>
      <c r="Q186" s="145"/>
      <c r="R186" s="86"/>
    </row>
    <row r="187" spans="2:18" x14ac:dyDescent="0.2">
      <c r="B187" s="214" t="s">
        <v>363</v>
      </c>
      <c r="C187" s="215"/>
      <c r="D187" s="215"/>
      <c r="E187" s="215"/>
      <c r="F187" s="215"/>
      <c r="G187" s="215"/>
      <c r="H187" s="216" t="s">
        <v>294</v>
      </c>
      <c r="I187" s="216"/>
      <c r="J187" s="140" t="s">
        <v>294</v>
      </c>
      <c r="K187" s="140" t="s">
        <v>881</v>
      </c>
      <c r="L187" s="230">
        <v>4289688000</v>
      </c>
      <c r="M187" s="217"/>
      <c r="O187" s="152" t="s">
        <v>882</v>
      </c>
      <c r="P187" s="149">
        <f>+K191+K195</f>
        <v>0</v>
      </c>
      <c r="Q187" s="145"/>
      <c r="R187" s="86"/>
    </row>
    <row r="188" spans="2:18" x14ac:dyDescent="0.2">
      <c r="B188" s="214" t="s">
        <v>364</v>
      </c>
      <c r="C188" s="215"/>
      <c r="D188" s="215"/>
      <c r="E188" s="215"/>
      <c r="F188" s="215"/>
      <c r="G188" s="215"/>
      <c r="H188" s="216" t="s">
        <v>294</v>
      </c>
      <c r="I188" s="216"/>
      <c r="J188" s="140" t="s">
        <v>294</v>
      </c>
      <c r="K188" s="140" t="s">
        <v>883</v>
      </c>
      <c r="L188" s="230">
        <v>981297000</v>
      </c>
      <c r="M188" s="217"/>
      <c r="O188" s="152" t="s">
        <v>884</v>
      </c>
      <c r="P188" s="149" t="str">
        <f>+K192</f>
        <v>10.562.737,00</v>
      </c>
      <c r="Q188" s="145"/>
      <c r="R188" s="86"/>
    </row>
    <row r="189" spans="2:18" x14ac:dyDescent="0.2">
      <c r="B189" s="214" t="s">
        <v>365</v>
      </c>
      <c r="C189" s="215"/>
      <c r="D189" s="215"/>
      <c r="E189" s="215"/>
      <c r="F189" s="215"/>
      <c r="G189" s="215"/>
      <c r="H189" s="216" t="s">
        <v>294</v>
      </c>
      <c r="I189" s="216"/>
      <c r="J189" s="140" t="s">
        <v>294</v>
      </c>
      <c r="K189" s="140" t="s">
        <v>885</v>
      </c>
      <c r="L189" s="230">
        <v>3308391000</v>
      </c>
      <c r="M189" s="217"/>
      <c r="O189" s="152" t="s">
        <v>886</v>
      </c>
      <c r="P189" s="149" t="str">
        <f>+K194</f>
        <v>29.257.660,00</v>
      </c>
      <c r="Q189" s="145"/>
      <c r="R189" s="86"/>
    </row>
    <row r="190" spans="2:18" x14ac:dyDescent="0.2">
      <c r="B190" s="214" t="s">
        <v>366</v>
      </c>
      <c r="C190" s="215"/>
      <c r="D190" s="215"/>
      <c r="E190" s="215"/>
      <c r="F190" s="215"/>
      <c r="G190" s="215"/>
      <c r="H190" s="216" t="s">
        <v>294</v>
      </c>
      <c r="I190" s="216"/>
      <c r="J190" s="140" t="s">
        <v>294</v>
      </c>
      <c r="K190" s="140" t="s">
        <v>887</v>
      </c>
      <c r="L190" s="230">
        <v>39834604</v>
      </c>
      <c r="M190" s="217"/>
      <c r="O190" s="148" t="s">
        <v>193</v>
      </c>
      <c r="P190" s="149" t="s">
        <v>193</v>
      </c>
      <c r="Q190" s="145"/>
      <c r="R190" s="86"/>
    </row>
    <row r="191" spans="2:18" x14ac:dyDescent="0.2">
      <c r="B191" s="214" t="s">
        <v>367</v>
      </c>
      <c r="C191" s="215"/>
      <c r="D191" s="215"/>
      <c r="E191" s="215"/>
      <c r="F191" s="215"/>
      <c r="G191" s="215"/>
      <c r="H191" s="216" t="s">
        <v>294</v>
      </c>
      <c r="I191" s="216"/>
      <c r="J191" s="140" t="s">
        <v>294</v>
      </c>
      <c r="K191" s="140" t="s">
        <v>294</v>
      </c>
      <c r="L191" s="216" t="s">
        <v>294</v>
      </c>
      <c r="M191" s="217"/>
      <c r="O191" s="153" t="s">
        <v>888</v>
      </c>
      <c r="P191" s="144"/>
      <c r="Q191" s="145"/>
      <c r="R191" s="86"/>
    </row>
    <row r="192" spans="2:18" x14ac:dyDescent="0.2">
      <c r="B192" s="214" t="s">
        <v>368</v>
      </c>
      <c r="C192" s="215"/>
      <c r="D192" s="215"/>
      <c r="E192" s="215"/>
      <c r="F192" s="215"/>
      <c r="G192" s="215"/>
      <c r="H192" s="216" t="s">
        <v>294</v>
      </c>
      <c r="I192" s="216"/>
      <c r="J192" s="140" t="s">
        <v>294</v>
      </c>
      <c r="K192" s="140" t="s">
        <v>889</v>
      </c>
      <c r="L192" s="230">
        <v>10562737</v>
      </c>
      <c r="M192" s="217"/>
      <c r="O192" s="152" t="s">
        <v>890</v>
      </c>
      <c r="P192" s="149" t="str">
        <f>+L199</f>
        <v>1.072.422.000,00</v>
      </c>
      <c r="Q192" s="145"/>
      <c r="R192" s="86"/>
    </row>
    <row r="193" spans="2:19" x14ac:dyDescent="0.2">
      <c r="B193" s="214" t="s">
        <v>891</v>
      </c>
      <c r="C193" s="215"/>
      <c r="D193" s="215"/>
      <c r="E193" s="215"/>
      <c r="F193" s="215"/>
      <c r="G193" s="215"/>
      <c r="H193" s="216" t="s">
        <v>294</v>
      </c>
      <c r="I193" s="216"/>
      <c r="J193" s="140" t="s">
        <v>294</v>
      </c>
      <c r="K193" s="140" t="s">
        <v>892</v>
      </c>
      <c r="L193" s="230">
        <v>14207</v>
      </c>
      <c r="M193" s="217"/>
      <c r="O193" s="86"/>
      <c r="P193" s="144"/>
      <c r="Q193" s="145"/>
      <c r="R193" s="86"/>
    </row>
    <row r="194" spans="2:19" x14ac:dyDescent="0.2">
      <c r="B194" s="214" t="s">
        <v>893</v>
      </c>
      <c r="C194" s="215"/>
      <c r="D194" s="215"/>
      <c r="E194" s="215"/>
      <c r="F194" s="215"/>
      <c r="G194" s="215"/>
      <c r="H194" s="216" t="s">
        <v>294</v>
      </c>
      <c r="I194" s="216"/>
      <c r="J194" s="140" t="s">
        <v>294</v>
      </c>
      <c r="K194" s="140" t="s">
        <v>894</v>
      </c>
      <c r="L194" s="230">
        <v>29257660</v>
      </c>
      <c r="M194" s="217"/>
      <c r="O194" s="86"/>
      <c r="P194" s="144"/>
      <c r="Q194" s="145"/>
      <c r="R194" s="86"/>
    </row>
    <row r="195" spans="2:19" x14ac:dyDescent="0.2">
      <c r="B195" s="214" t="s">
        <v>371</v>
      </c>
      <c r="C195" s="215"/>
      <c r="D195" s="215"/>
      <c r="E195" s="215"/>
      <c r="F195" s="215"/>
      <c r="G195" s="215"/>
      <c r="H195" s="216" t="s">
        <v>294</v>
      </c>
      <c r="I195" s="216"/>
      <c r="J195" s="140" t="s">
        <v>294</v>
      </c>
      <c r="K195" s="140" t="s">
        <v>294</v>
      </c>
      <c r="L195" s="216" t="s">
        <v>294</v>
      </c>
      <c r="M195" s="217"/>
      <c r="O195" s="86"/>
      <c r="P195" s="144"/>
      <c r="Q195" s="145"/>
      <c r="R195" s="86"/>
    </row>
    <row r="196" spans="2:19" x14ac:dyDescent="0.2">
      <c r="B196" s="214" t="s">
        <v>895</v>
      </c>
      <c r="C196" s="215"/>
      <c r="D196" s="215"/>
      <c r="E196" s="215"/>
      <c r="F196" s="215"/>
      <c r="G196" s="215"/>
      <c r="H196" s="216" t="s">
        <v>294</v>
      </c>
      <c r="I196" s="216"/>
      <c r="J196" s="140" t="s">
        <v>294</v>
      </c>
      <c r="K196" s="140" t="s">
        <v>294</v>
      </c>
      <c r="L196" s="216" t="s">
        <v>294</v>
      </c>
      <c r="M196" s="217"/>
      <c r="O196" s="154"/>
      <c r="P196" s="155"/>
      <c r="Q196" s="145"/>
      <c r="R196" s="86"/>
    </row>
    <row r="197" spans="2:19" x14ac:dyDescent="0.2">
      <c r="B197" s="214" t="s">
        <v>896</v>
      </c>
      <c r="C197" s="215"/>
      <c r="D197" s="215"/>
      <c r="E197" s="215"/>
      <c r="F197" s="215"/>
      <c r="G197" s="215"/>
      <c r="H197" s="216" t="s">
        <v>294</v>
      </c>
      <c r="I197" s="216"/>
      <c r="J197" s="140" t="s">
        <v>294</v>
      </c>
      <c r="K197" s="140" t="s">
        <v>294</v>
      </c>
      <c r="L197" s="216" t="s">
        <v>294</v>
      </c>
      <c r="M197" s="217"/>
      <c r="O197" s="154" t="s">
        <v>665</v>
      </c>
      <c r="P197" s="155"/>
      <c r="Q197" s="145"/>
      <c r="R197" s="86"/>
    </row>
    <row r="198" spans="2:19" x14ac:dyDescent="0.2">
      <c r="B198" s="214" t="s">
        <v>897</v>
      </c>
      <c r="C198" s="215"/>
      <c r="D198" s="215"/>
      <c r="E198" s="215"/>
      <c r="F198" s="215"/>
      <c r="G198" s="215"/>
      <c r="H198" s="216" t="s">
        <v>294</v>
      </c>
      <c r="I198" s="216"/>
      <c r="J198" s="140" t="s">
        <v>294</v>
      </c>
      <c r="K198" s="140" t="s">
        <v>294</v>
      </c>
      <c r="L198" s="216" t="s">
        <v>294</v>
      </c>
      <c r="M198" s="217"/>
      <c r="O198" s="156" t="str">
        <f>+[2]Hoja1!A22</f>
        <v>12050201</v>
      </c>
      <c r="P198" s="149">
        <f>+L205</f>
        <v>37243499.759999998</v>
      </c>
      <c r="Q198" s="145"/>
      <c r="R198" s="86"/>
    </row>
    <row r="199" spans="2:19" x14ac:dyDescent="0.2">
      <c r="B199" s="214" t="s">
        <v>378</v>
      </c>
      <c r="C199" s="215"/>
      <c r="D199" s="215"/>
      <c r="E199" s="215"/>
      <c r="F199" s="215"/>
      <c r="G199" s="215"/>
      <c r="H199" s="216" t="s">
        <v>294</v>
      </c>
      <c r="I199" s="216"/>
      <c r="J199" s="140" t="s">
        <v>876</v>
      </c>
      <c r="K199" s="140" t="s">
        <v>294</v>
      </c>
      <c r="L199" s="216" t="s">
        <v>876</v>
      </c>
      <c r="M199" s="217"/>
      <c r="O199" s="86"/>
      <c r="P199" s="144"/>
      <c r="Q199" s="145"/>
      <c r="R199" s="86"/>
    </row>
    <row r="200" spans="2:19" ht="13.5" thickBot="1" x14ac:dyDescent="0.25">
      <c r="B200" s="214" t="s">
        <v>379</v>
      </c>
      <c r="C200" s="215"/>
      <c r="D200" s="215"/>
      <c r="E200" s="215"/>
      <c r="F200" s="215"/>
      <c r="G200" s="215"/>
      <c r="H200" s="216" t="s">
        <v>294</v>
      </c>
      <c r="I200" s="216"/>
      <c r="J200" s="140" t="s">
        <v>876</v>
      </c>
      <c r="K200" s="140" t="s">
        <v>294</v>
      </c>
      <c r="L200" s="216" t="s">
        <v>876</v>
      </c>
      <c r="M200" s="217"/>
      <c r="O200" s="86" t="s">
        <v>665</v>
      </c>
      <c r="P200" s="144"/>
      <c r="Q200" s="145"/>
      <c r="R200" s="86"/>
    </row>
    <row r="201" spans="2:19" ht="13.5" thickBot="1" x14ac:dyDescent="0.25">
      <c r="B201" s="214" t="s">
        <v>380</v>
      </c>
      <c r="C201" s="215"/>
      <c r="D201" s="215"/>
      <c r="E201" s="215"/>
      <c r="F201" s="215"/>
      <c r="G201" s="215"/>
      <c r="H201" s="216" t="s">
        <v>294</v>
      </c>
      <c r="I201" s="216"/>
      <c r="J201" s="140" t="s">
        <v>898</v>
      </c>
      <c r="K201" s="140" t="s">
        <v>294</v>
      </c>
      <c r="L201" s="216" t="s">
        <v>898</v>
      </c>
      <c r="M201" s="217"/>
      <c r="O201" s="156" t="str">
        <f>+[2]Hoja1!A23</f>
        <v>1208010030101</v>
      </c>
      <c r="P201" s="157">
        <f>+L208+K193</f>
        <v>4975328</v>
      </c>
      <c r="Q201" s="158" t="s">
        <v>899</v>
      </c>
      <c r="R201" s="159"/>
      <c r="S201" s="160"/>
    </row>
    <row r="202" spans="2:19" x14ac:dyDescent="0.2">
      <c r="B202" s="214" t="s">
        <v>381</v>
      </c>
      <c r="C202" s="215"/>
      <c r="D202" s="215"/>
      <c r="E202" s="215"/>
      <c r="F202" s="215"/>
      <c r="G202" s="215"/>
      <c r="H202" s="216" t="s">
        <v>294</v>
      </c>
      <c r="I202" s="216"/>
      <c r="J202" s="140" t="s">
        <v>900</v>
      </c>
      <c r="K202" s="140" t="s">
        <v>294</v>
      </c>
      <c r="L202" s="216" t="s">
        <v>900</v>
      </c>
      <c r="M202" s="217"/>
      <c r="O202" s="86"/>
      <c r="P202" s="144"/>
      <c r="Q202" s="145"/>
      <c r="R202" s="86"/>
    </row>
    <row r="203" spans="2:19" x14ac:dyDescent="0.2">
      <c r="B203" s="214" t="s">
        <v>387</v>
      </c>
      <c r="C203" s="215"/>
      <c r="D203" s="215"/>
      <c r="E203" s="215"/>
      <c r="F203" s="215"/>
      <c r="G203" s="215"/>
      <c r="H203" s="216" t="s">
        <v>294</v>
      </c>
      <c r="I203" s="216"/>
      <c r="J203" s="140" t="s">
        <v>294</v>
      </c>
      <c r="K203" s="140" t="s">
        <v>901</v>
      </c>
      <c r="L203" s="230">
        <v>42204620.759999998</v>
      </c>
      <c r="M203" s="217"/>
      <c r="O203" s="86"/>
      <c r="P203" s="144"/>
      <c r="Q203" s="145"/>
      <c r="R203" s="86"/>
    </row>
    <row r="204" spans="2:19" x14ac:dyDescent="0.2">
      <c r="B204" s="214" t="s">
        <v>388</v>
      </c>
      <c r="C204" s="215"/>
      <c r="D204" s="215"/>
      <c r="E204" s="215"/>
      <c r="F204" s="215"/>
      <c r="G204" s="215"/>
      <c r="H204" s="216" t="s">
        <v>294</v>
      </c>
      <c r="I204" s="216"/>
      <c r="J204" s="140" t="s">
        <v>294</v>
      </c>
      <c r="K204" s="140" t="s">
        <v>902</v>
      </c>
      <c r="L204" s="230">
        <v>37243499.759999998</v>
      </c>
      <c r="M204" s="217"/>
      <c r="O204" s="86"/>
      <c r="P204" s="144"/>
      <c r="Q204" s="145"/>
      <c r="R204" s="86"/>
    </row>
    <row r="205" spans="2:19" x14ac:dyDescent="0.2">
      <c r="B205" s="214" t="s">
        <v>389</v>
      </c>
      <c r="C205" s="215"/>
      <c r="D205" s="215"/>
      <c r="E205" s="215"/>
      <c r="F205" s="215"/>
      <c r="G205" s="215"/>
      <c r="H205" s="216" t="s">
        <v>294</v>
      </c>
      <c r="I205" s="216"/>
      <c r="J205" s="140" t="s">
        <v>294</v>
      </c>
      <c r="K205" s="140" t="s">
        <v>902</v>
      </c>
      <c r="L205" s="230">
        <v>37243499.759999998</v>
      </c>
      <c r="M205" s="217"/>
      <c r="O205" s="86"/>
      <c r="P205" s="144"/>
      <c r="Q205" s="145"/>
      <c r="R205" s="86"/>
    </row>
    <row r="206" spans="2:19" x14ac:dyDescent="0.2">
      <c r="B206" s="214" t="s">
        <v>903</v>
      </c>
      <c r="C206" s="215"/>
      <c r="D206" s="215"/>
      <c r="E206" s="215"/>
      <c r="F206" s="215"/>
      <c r="G206" s="215"/>
      <c r="H206" s="216" t="s">
        <v>294</v>
      </c>
      <c r="I206" s="216"/>
      <c r="J206" s="140" t="s">
        <v>294</v>
      </c>
      <c r="K206" s="140" t="s">
        <v>294</v>
      </c>
      <c r="L206" s="216" t="s">
        <v>294</v>
      </c>
      <c r="M206" s="217"/>
      <c r="O206" s="86"/>
      <c r="P206" s="144"/>
      <c r="Q206" s="145"/>
      <c r="R206" s="86"/>
    </row>
    <row r="207" spans="2:19" x14ac:dyDescent="0.2">
      <c r="B207" s="214" t="s">
        <v>904</v>
      </c>
      <c r="C207" s="215"/>
      <c r="D207" s="215"/>
      <c r="E207" s="215"/>
      <c r="F207" s="215"/>
      <c r="G207" s="215"/>
      <c r="H207" s="216" t="s">
        <v>294</v>
      </c>
      <c r="I207" s="216"/>
      <c r="J207" s="140" t="s">
        <v>294</v>
      </c>
      <c r="K207" s="140" t="s">
        <v>294</v>
      </c>
      <c r="L207" s="216" t="s">
        <v>294</v>
      </c>
      <c r="M207" s="217"/>
      <c r="O207" s="86"/>
      <c r="P207" s="144"/>
      <c r="Q207" s="145"/>
      <c r="R207" s="86"/>
    </row>
    <row r="208" spans="2:19" x14ac:dyDescent="0.2">
      <c r="B208" s="214" t="s">
        <v>393</v>
      </c>
      <c r="C208" s="215"/>
      <c r="D208" s="215"/>
      <c r="E208" s="215"/>
      <c r="F208" s="215"/>
      <c r="G208" s="215"/>
      <c r="H208" s="216" t="s">
        <v>294</v>
      </c>
      <c r="I208" s="216"/>
      <c r="J208" s="140" t="s">
        <v>294</v>
      </c>
      <c r="K208" s="140" t="s">
        <v>905</v>
      </c>
      <c r="L208" s="230">
        <v>4961121</v>
      </c>
      <c r="M208" s="217"/>
      <c r="O208" s="86"/>
      <c r="P208" s="144"/>
      <c r="Q208" s="145"/>
      <c r="R208" s="86"/>
    </row>
    <row r="209" spans="2:18" x14ac:dyDescent="0.2">
      <c r="B209" s="214" t="s">
        <v>394</v>
      </c>
      <c r="C209" s="215"/>
      <c r="D209" s="215"/>
      <c r="E209" s="215"/>
      <c r="F209" s="215"/>
      <c r="G209" s="215"/>
      <c r="H209" s="216" t="s">
        <v>294</v>
      </c>
      <c r="I209" s="216"/>
      <c r="J209" s="140" t="s">
        <v>294</v>
      </c>
      <c r="K209" s="140" t="s">
        <v>906</v>
      </c>
      <c r="L209" s="230">
        <v>1417071</v>
      </c>
      <c r="M209" s="217"/>
      <c r="O209" s="86"/>
      <c r="P209" s="144"/>
      <c r="Q209" s="145"/>
      <c r="R209" s="86"/>
    </row>
    <row r="210" spans="2:18" x14ac:dyDescent="0.2">
      <c r="B210" s="214" t="s">
        <v>395</v>
      </c>
      <c r="C210" s="215"/>
      <c r="D210" s="215"/>
      <c r="E210" s="215"/>
      <c r="F210" s="215"/>
      <c r="G210" s="215"/>
      <c r="H210" s="216" t="s">
        <v>294</v>
      </c>
      <c r="I210" s="216"/>
      <c r="J210" s="140" t="s">
        <v>294</v>
      </c>
      <c r="K210" s="140" t="s">
        <v>294</v>
      </c>
      <c r="L210" s="216" t="s">
        <v>294</v>
      </c>
      <c r="M210" s="217"/>
      <c r="O210" s="86"/>
      <c r="P210" s="144"/>
      <c r="Q210" s="145"/>
      <c r="R210" s="86"/>
    </row>
    <row r="211" spans="2:18" x14ac:dyDescent="0.2">
      <c r="B211" s="214" t="s">
        <v>907</v>
      </c>
      <c r="C211" s="215"/>
      <c r="D211" s="215"/>
      <c r="E211" s="215"/>
      <c r="F211" s="215"/>
      <c r="G211" s="215"/>
      <c r="H211" s="216" t="s">
        <v>294</v>
      </c>
      <c r="I211" s="216"/>
      <c r="J211" s="140" t="s">
        <v>294</v>
      </c>
      <c r="K211" s="140" t="s">
        <v>294</v>
      </c>
      <c r="L211" s="216" t="s">
        <v>294</v>
      </c>
      <c r="M211" s="217"/>
      <c r="O211" s="86"/>
      <c r="P211" s="144"/>
      <c r="Q211" s="145"/>
      <c r="R211" s="86"/>
    </row>
    <row r="212" spans="2:18" x14ac:dyDescent="0.2">
      <c r="B212" s="232" t="s">
        <v>908</v>
      </c>
      <c r="C212" s="232"/>
      <c r="D212" s="232"/>
      <c r="E212" s="232"/>
      <c r="F212" s="232"/>
      <c r="G212" s="232"/>
      <c r="H212" s="233" t="s">
        <v>294</v>
      </c>
      <c r="I212" s="233"/>
      <c r="J212" s="168" t="s">
        <v>294</v>
      </c>
      <c r="K212" s="168" t="s">
        <v>906</v>
      </c>
      <c r="L212" s="234">
        <v>1417071</v>
      </c>
      <c r="M212" s="233"/>
      <c r="O212" s="86"/>
      <c r="P212" s="144"/>
      <c r="Q212" s="145"/>
      <c r="R212" s="86"/>
    </row>
    <row r="213" spans="2:18" x14ac:dyDescent="0.2">
      <c r="B213" s="214" t="s">
        <v>909</v>
      </c>
      <c r="C213" s="215"/>
      <c r="D213" s="215"/>
      <c r="E213" s="215"/>
      <c r="F213" s="215"/>
      <c r="G213" s="215"/>
      <c r="H213" s="216" t="s">
        <v>294</v>
      </c>
      <c r="I213" s="216"/>
      <c r="J213" s="140" t="s">
        <v>294</v>
      </c>
      <c r="K213" s="140" t="s">
        <v>294</v>
      </c>
      <c r="L213" s="216" t="s">
        <v>294</v>
      </c>
      <c r="M213" s="217"/>
      <c r="O213" s="86"/>
      <c r="P213" s="144"/>
      <c r="Q213" s="145"/>
      <c r="R213" s="86"/>
    </row>
    <row r="214" spans="2:18" x14ac:dyDescent="0.2">
      <c r="B214" s="214" t="s">
        <v>400</v>
      </c>
      <c r="C214" s="215"/>
      <c r="D214" s="215"/>
      <c r="E214" s="215"/>
      <c r="F214" s="215"/>
      <c r="G214" s="215"/>
      <c r="H214" s="216" t="s">
        <v>294</v>
      </c>
      <c r="I214" s="216"/>
      <c r="J214" s="140" t="s">
        <v>294</v>
      </c>
      <c r="K214" s="140" t="s">
        <v>693</v>
      </c>
      <c r="L214" s="230">
        <v>3402000</v>
      </c>
      <c r="M214" s="217"/>
      <c r="O214" s="86"/>
      <c r="P214" s="144"/>
      <c r="Q214" s="145"/>
      <c r="R214" s="86"/>
    </row>
    <row r="215" spans="2:18" x14ac:dyDescent="0.2">
      <c r="B215" s="214" t="s">
        <v>401</v>
      </c>
      <c r="C215" s="215"/>
      <c r="D215" s="215"/>
      <c r="E215" s="215"/>
      <c r="F215" s="215"/>
      <c r="G215" s="215"/>
      <c r="H215" s="216" t="s">
        <v>294</v>
      </c>
      <c r="I215" s="216"/>
      <c r="J215" s="140" t="s">
        <v>294</v>
      </c>
      <c r="K215" s="140" t="s">
        <v>693</v>
      </c>
      <c r="L215" s="230">
        <v>3402000</v>
      </c>
      <c r="M215" s="217"/>
      <c r="O215" s="86"/>
      <c r="P215" s="144"/>
      <c r="Q215" s="145"/>
      <c r="R215" s="86"/>
    </row>
    <row r="216" spans="2:18" x14ac:dyDescent="0.2">
      <c r="B216" s="214" t="s">
        <v>402</v>
      </c>
      <c r="C216" s="215"/>
      <c r="D216" s="215"/>
      <c r="E216" s="215"/>
      <c r="F216" s="215"/>
      <c r="G216" s="215"/>
      <c r="H216" s="216" t="s">
        <v>294</v>
      </c>
      <c r="I216" s="216"/>
      <c r="J216" s="140" t="s">
        <v>294</v>
      </c>
      <c r="K216" s="140" t="s">
        <v>910</v>
      </c>
      <c r="L216" s="230">
        <v>142050</v>
      </c>
      <c r="M216" s="217"/>
      <c r="O216" s="86"/>
      <c r="P216" s="144"/>
      <c r="Q216" s="145"/>
      <c r="R216" s="86"/>
    </row>
    <row r="217" spans="2:18" x14ac:dyDescent="0.2">
      <c r="B217" s="214" t="s">
        <v>403</v>
      </c>
      <c r="C217" s="215"/>
      <c r="D217" s="215"/>
      <c r="E217" s="215"/>
      <c r="F217" s="215"/>
      <c r="G217" s="215"/>
      <c r="H217" s="216" t="s">
        <v>294</v>
      </c>
      <c r="I217" s="216"/>
      <c r="J217" s="140" t="s">
        <v>294</v>
      </c>
      <c r="K217" s="140" t="s">
        <v>910</v>
      </c>
      <c r="L217" s="230">
        <v>142050</v>
      </c>
      <c r="M217" s="217"/>
      <c r="O217" s="86"/>
      <c r="P217" s="144"/>
      <c r="Q217" s="145"/>
      <c r="R217" s="86"/>
    </row>
    <row r="218" spans="2:18" x14ac:dyDescent="0.2">
      <c r="B218" s="214" t="s">
        <v>404</v>
      </c>
      <c r="C218" s="215"/>
      <c r="D218" s="215"/>
      <c r="E218" s="215"/>
      <c r="F218" s="215"/>
      <c r="G218" s="215"/>
      <c r="H218" s="216" t="s">
        <v>294</v>
      </c>
      <c r="I218" s="216"/>
      <c r="J218" s="140" t="s">
        <v>294</v>
      </c>
      <c r="K218" s="140" t="s">
        <v>294</v>
      </c>
      <c r="L218" s="216" t="s">
        <v>294</v>
      </c>
      <c r="M218" s="217"/>
      <c r="O218" s="86"/>
      <c r="P218" s="144"/>
      <c r="Q218" s="145"/>
      <c r="R218" s="86"/>
    </row>
    <row r="219" spans="2:18" s="86" customFormat="1" x14ac:dyDescent="0.2">
      <c r="B219" s="190" t="s">
        <v>405</v>
      </c>
      <c r="C219" s="191"/>
      <c r="D219" s="191"/>
      <c r="E219" s="191"/>
      <c r="F219" s="191"/>
      <c r="G219" s="191"/>
      <c r="H219" s="192" t="s">
        <v>294</v>
      </c>
      <c r="I219" s="192"/>
      <c r="J219" s="139" t="s">
        <v>911</v>
      </c>
      <c r="K219" s="139" t="s">
        <v>912</v>
      </c>
      <c r="L219" s="192" t="s">
        <v>913</v>
      </c>
      <c r="M219" s="193"/>
      <c r="P219" s="144"/>
      <c r="Q219" s="145"/>
    </row>
    <row r="220" spans="2:18" s="86" customFormat="1" x14ac:dyDescent="0.2">
      <c r="B220" s="190" t="s">
        <v>406</v>
      </c>
      <c r="C220" s="191"/>
      <c r="D220" s="191"/>
      <c r="E220" s="191"/>
      <c r="F220" s="191"/>
      <c r="G220" s="191"/>
      <c r="H220" s="192" t="s">
        <v>294</v>
      </c>
      <c r="I220" s="192"/>
      <c r="J220" s="139" t="s">
        <v>914</v>
      </c>
      <c r="K220" s="139" t="s">
        <v>915</v>
      </c>
      <c r="L220" s="192" t="s">
        <v>916</v>
      </c>
      <c r="M220" s="193"/>
      <c r="P220" s="144"/>
      <c r="Q220" s="145"/>
    </row>
    <row r="221" spans="2:18" x14ac:dyDescent="0.2">
      <c r="B221" s="214" t="s">
        <v>407</v>
      </c>
      <c r="C221" s="215"/>
      <c r="D221" s="215"/>
      <c r="E221" s="215"/>
      <c r="F221" s="215"/>
      <c r="G221" s="215"/>
      <c r="H221" s="216" t="s">
        <v>294</v>
      </c>
      <c r="I221" s="216"/>
      <c r="J221" s="140" t="s">
        <v>917</v>
      </c>
      <c r="K221" s="140" t="s">
        <v>294</v>
      </c>
      <c r="L221" s="216" t="s">
        <v>917</v>
      </c>
      <c r="M221" s="217"/>
      <c r="O221" s="86"/>
      <c r="P221" s="144"/>
      <c r="Q221" s="145"/>
      <c r="R221" s="86"/>
    </row>
    <row r="222" spans="2:18" x14ac:dyDescent="0.2">
      <c r="B222" s="214" t="s">
        <v>408</v>
      </c>
      <c r="C222" s="215"/>
      <c r="D222" s="215"/>
      <c r="E222" s="215"/>
      <c r="F222" s="215"/>
      <c r="G222" s="215"/>
      <c r="H222" s="216" t="s">
        <v>294</v>
      </c>
      <c r="I222" s="216"/>
      <c r="J222" s="140" t="s">
        <v>918</v>
      </c>
      <c r="K222" s="140" t="s">
        <v>294</v>
      </c>
      <c r="L222" s="216" t="s">
        <v>918</v>
      </c>
      <c r="M222" s="217"/>
      <c r="O222" s="86"/>
      <c r="P222" s="144"/>
      <c r="Q222" s="145"/>
      <c r="R222" s="86"/>
    </row>
    <row r="223" spans="2:18" x14ac:dyDescent="0.2">
      <c r="B223" s="214" t="s">
        <v>409</v>
      </c>
      <c r="C223" s="215"/>
      <c r="D223" s="215"/>
      <c r="E223" s="215"/>
      <c r="F223" s="215"/>
      <c r="G223" s="215"/>
      <c r="H223" s="216" t="s">
        <v>294</v>
      </c>
      <c r="I223" s="216"/>
      <c r="J223" s="140" t="s">
        <v>918</v>
      </c>
      <c r="K223" s="140" t="s">
        <v>294</v>
      </c>
      <c r="L223" s="216" t="s">
        <v>918</v>
      </c>
      <c r="M223" s="217"/>
      <c r="O223" s="86"/>
      <c r="P223" s="144"/>
      <c r="Q223" s="145"/>
      <c r="R223" s="86"/>
    </row>
    <row r="224" spans="2:18" x14ac:dyDescent="0.2">
      <c r="B224" s="214" t="s">
        <v>410</v>
      </c>
      <c r="C224" s="215"/>
      <c r="D224" s="215"/>
      <c r="E224" s="215"/>
      <c r="F224" s="215"/>
      <c r="G224" s="215"/>
      <c r="H224" s="216" t="s">
        <v>294</v>
      </c>
      <c r="I224" s="216"/>
      <c r="J224" s="140" t="s">
        <v>919</v>
      </c>
      <c r="K224" s="140" t="s">
        <v>294</v>
      </c>
      <c r="L224" s="216" t="s">
        <v>919</v>
      </c>
      <c r="M224" s="217"/>
      <c r="O224" s="86"/>
      <c r="P224" s="144"/>
      <c r="Q224" s="145"/>
      <c r="R224" s="86"/>
    </row>
    <row r="225" spans="2:18" x14ac:dyDescent="0.2">
      <c r="B225" s="214" t="s">
        <v>411</v>
      </c>
      <c r="C225" s="215"/>
      <c r="D225" s="215"/>
      <c r="E225" s="215"/>
      <c r="F225" s="215"/>
      <c r="G225" s="215"/>
      <c r="H225" s="216" t="s">
        <v>294</v>
      </c>
      <c r="I225" s="216"/>
      <c r="J225" s="140" t="s">
        <v>920</v>
      </c>
      <c r="K225" s="140" t="s">
        <v>294</v>
      </c>
      <c r="L225" s="216" t="s">
        <v>920</v>
      </c>
      <c r="M225" s="217"/>
      <c r="O225" s="86"/>
      <c r="P225" s="144"/>
      <c r="Q225" s="145"/>
      <c r="R225" s="86"/>
    </row>
    <row r="226" spans="2:18" x14ac:dyDescent="0.2">
      <c r="B226" s="214" t="s">
        <v>412</v>
      </c>
      <c r="C226" s="215"/>
      <c r="D226" s="215"/>
      <c r="E226" s="215"/>
      <c r="F226" s="215"/>
      <c r="G226" s="215"/>
      <c r="H226" s="216" t="s">
        <v>294</v>
      </c>
      <c r="I226" s="216"/>
      <c r="J226" s="140" t="s">
        <v>921</v>
      </c>
      <c r="K226" s="140" t="s">
        <v>294</v>
      </c>
      <c r="L226" s="216" t="s">
        <v>921</v>
      </c>
      <c r="M226" s="217"/>
      <c r="O226" s="86"/>
      <c r="P226" s="144"/>
      <c r="Q226" s="145"/>
      <c r="R226" s="86"/>
    </row>
    <row r="227" spans="2:18" x14ac:dyDescent="0.2">
      <c r="B227" s="214" t="s">
        <v>413</v>
      </c>
      <c r="C227" s="215"/>
      <c r="D227" s="215"/>
      <c r="E227" s="215"/>
      <c r="F227" s="215"/>
      <c r="G227" s="215"/>
      <c r="H227" s="216" t="s">
        <v>294</v>
      </c>
      <c r="I227" s="216"/>
      <c r="J227" s="140" t="s">
        <v>922</v>
      </c>
      <c r="K227" s="140" t="s">
        <v>294</v>
      </c>
      <c r="L227" s="216" t="s">
        <v>922</v>
      </c>
      <c r="M227" s="217"/>
      <c r="O227" s="86"/>
      <c r="P227" s="144"/>
      <c r="Q227" s="145"/>
      <c r="R227" s="86"/>
    </row>
    <row r="228" spans="2:18" x14ac:dyDescent="0.2">
      <c r="B228" s="214" t="s">
        <v>414</v>
      </c>
      <c r="C228" s="215"/>
      <c r="D228" s="215"/>
      <c r="E228" s="215"/>
      <c r="F228" s="215"/>
      <c r="G228" s="215"/>
      <c r="H228" s="216" t="s">
        <v>294</v>
      </c>
      <c r="I228" s="216"/>
      <c r="J228" s="140" t="s">
        <v>294</v>
      </c>
      <c r="K228" s="140" t="s">
        <v>294</v>
      </c>
      <c r="L228" s="216" t="s">
        <v>294</v>
      </c>
      <c r="M228" s="217"/>
      <c r="O228" s="86"/>
      <c r="P228" s="144"/>
      <c r="Q228" s="145"/>
      <c r="R228" s="86"/>
    </row>
    <row r="229" spans="2:18" x14ac:dyDescent="0.2">
      <c r="B229" s="214" t="s">
        <v>415</v>
      </c>
      <c r="C229" s="215"/>
      <c r="D229" s="215"/>
      <c r="E229" s="215"/>
      <c r="F229" s="215"/>
      <c r="G229" s="215"/>
      <c r="H229" s="216" t="s">
        <v>294</v>
      </c>
      <c r="I229" s="216"/>
      <c r="J229" s="140" t="s">
        <v>294</v>
      </c>
      <c r="K229" s="140" t="s">
        <v>294</v>
      </c>
      <c r="L229" s="216" t="s">
        <v>294</v>
      </c>
      <c r="M229" s="217"/>
      <c r="O229" s="86"/>
      <c r="P229" s="144"/>
      <c r="Q229" s="145"/>
      <c r="R229" s="86"/>
    </row>
    <row r="230" spans="2:18" x14ac:dyDescent="0.2">
      <c r="B230" s="214" t="s">
        <v>416</v>
      </c>
      <c r="C230" s="215"/>
      <c r="D230" s="215"/>
      <c r="E230" s="215"/>
      <c r="F230" s="215"/>
      <c r="G230" s="215"/>
      <c r="H230" s="216" t="s">
        <v>294</v>
      </c>
      <c r="I230" s="216"/>
      <c r="J230" s="140" t="s">
        <v>923</v>
      </c>
      <c r="K230" s="140" t="s">
        <v>915</v>
      </c>
      <c r="L230" s="216" t="s">
        <v>924</v>
      </c>
      <c r="M230" s="217"/>
      <c r="O230" s="86"/>
      <c r="P230" s="144"/>
      <c r="Q230" s="145"/>
      <c r="R230" s="86"/>
    </row>
    <row r="231" spans="2:18" x14ac:dyDescent="0.2">
      <c r="B231" s="214" t="s">
        <v>417</v>
      </c>
      <c r="C231" s="215"/>
      <c r="D231" s="215"/>
      <c r="E231" s="215"/>
      <c r="F231" s="215"/>
      <c r="G231" s="215"/>
      <c r="H231" s="216" t="s">
        <v>294</v>
      </c>
      <c r="I231" s="216"/>
      <c r="J231" s="140" t="s">
        <v>852</v>
      </c>
      <c r="K231" s="140" t="s">
        <v>925</v>
      </c>
      <c r="L231" s="216" t="s">
        <v>926</v>
      </c>
      <c r="M231" s="217"/>
      <c r="O231" s="86"/>
      <c r="P231" s="144"/>
      <c r="Q231" s="145"/>
      <c r="R231" s="86"/>
    </row>
    <row r="232" spans="2:18" x14ac:dyDescent="0.2">
      <c r="B232" s="214" t="s">
        <v>418</v>
      </c>
      <c r="C232" s="215"/>
      <c r="D232" s="215"/>
      <c r="E232" s="215"/>
      <c r="F232" s="215"/>
      <c r="G232" s="215"/>
      <c r="H232" s="216" t="s">
        <v>294</v>
      </c>
      <c r="I232" s="216"/>
      <c r="J232" s="140" t="s">
        <v>927</v>
      </c>
      <c r="K232" s="140" t="s">
        <v>294</v>
      </c>
      <c r="L232" s="216" t="s">
        <v>927</v>
      </c>
      <c r="M232" s="217"/>
      <c r="O232" s="86"/>
      <c r="P232" s="144"/>
      <c r="Q232" s="145"/>
      <c r="R232" s="86"/>
    </row>
    <row r="233" spans="2:18" x14ac:dyDescent="0.2">
      <c r="B233" s="214" t="s">
        <v>419</v>
      </c>
      <c r="C233" s="215"/>
      <c r="D233" s="215"/>
      <c r="E233" s="215"/>
      <c r="F233" s="215"/>
      <c r="G233" s="215"/>
      <c r="H233" s="216" t="s">
        <v>294</v>
      </c>
      <c r="I233" s="216"/>
      <c r="J233" s="140" t="s">
        <v>294</v>
      </c>
      <c r="K233" s="140" t="s">
        <v>294</v>
      </c>
      <c r="L233" s="216" t="s">
        <v>294</v>
      </c>
      <c r="M233" s="217"/>
      <c r="O233" s="86"/>
      <c r="P233" s="144"/>
      <c r="Q233" s="145"/>
      <c r="R233" s="86"/>
    </row>
    <row r="234" spans="2:18" x14ac:dyDescent="0.2">
      <c r="B234" s="214" t="s">
        <v>420</v>
      </c>
      <c r="C234" s="215"/>
      <c r="D234" s="215"/>
      <c r="E234" s="215"/>
      <c r="F234" s="215"/>
      <c r="G234" s="215"/>
      <c r="H234" s="216" t="s">
        <v>294</v>
      </c>
      <c r="I234" s="216"/>
      <c r="J234" s="140" t="s">
        <v>928</v>
      </c>
      <c r="K234" s="140" t="s">
        <v>929</v>
      </c>
      <c r="L234" s="216" t="s">
        <v>930</v>
      </c>
      <c r="M234" s="217"/>
      <c r="O234" s="86"/>
      <c r="P234" s="144"/>
      <c r="Q234" s="145"/>
      <c r="R234" s="86"/>
    </row>
    <row r="235" spans="2:18" x14ac:dyDescent="0.2">
      <c r="B235" s="214" t="s">
        <v>421</v>
      </c>
      <c r="C235" s="215"/>
      <c r="D235" s="215"/>
      <c r="E235" s="215"/>
      <c r="F235" s="215"/>
      <c r="G235" s="215"/>
      <c r="H235" s="216" t="s">
        <v>294</v>
      </c>
      <c r="I235" s="216"/>
      <c r="J235" s="140" t="s">
        <v>931</v>
      </c>
      <c r="K235" s="140" t="s">
        <v>932</v>
      </c>
      <c r="L235" s="216" t="s">
        <v>933</v>
      </c>
      <c r="M235" s="217"/>
      <c r="O235" s="86"/>
      <c r="P235" s="144"/>
      <c r="Q235" s="145"/>
      <c r="R235" s="86"/>
    </row>
    <row r="236" spans="2:18" x14ac:dyDescent="0.2">
      <c r="B236" s="214" t="s">
        <v>422</v>
      </c>
      <c r="C236" s="215"/>
      <c r="D236" s="215"/>
      <c r="E236" s="215"/>
      <c r="F236" s="215"/>
      <c r="G236" s="215"/>
      <c r="H236" s="216" t="s">
        <v>294</v>
      </c>
      <c r="I236" s="216"/>
      <c r="J236" s="140" t="s">
        <v>934</v>
      </c>
      <c r="K236" s="140" t="s">
        <v>294</v>
      </c>
      <c r="L236" s="216" t="s">
        <v>934</v>
      </c>
      <c r="M236" s="217"/>
      <c r="O236" s="86"/>
      <c r="P236" s="144"/>
      <c r="Q236" s="145"/>
      <c r="R236" s="86"/>
    </row>
    <row r="237" spans="2:18" x14ac:dyDescent="0.2">
      <c r="B237" s="214" t="s">
        <v>423</v>
      </c>
      <c r="C237" s="215"/>
      <c r="D237" s="215"/>
      <c r="E237" s="215"/>
      <c r="F237" s="215"/>
      <c r="G237" s="215"/>
      <c r="H237" s="216" t="s">
        <v>294</v>
      </c>
      <c r="I237" s="216"/>
      <c r="J237" s="140" t="s">
        <v>828</v>
      </c>
      <c r="K237" s="140" t="s">
        <v>294</v>
      </c>
      <c r="L237" s="216" t="s">
        <v>828</v>
      </c>
      <c r="M237" s="217"/>
      <c r="O237" s="86"/>
      <c r="P237" s="144"/>
      <c r="Q237" s="145"/>
      <c r="R237" s="86"/>
    </row>
    <row r="238" spans="2:18" x14ac:dyDescent="0.2">
      <c r="B238" s="214" t="s">
        <v>424</v>
      </c>
      <c r="C238" s="215"/>
      <c r="D238" s="215"/>
      <c r="E238" s="215"/>
      <c r="F238" s="215"/>
      <c r="G238" s="215"/>
      <c r="H238" s="216" t="s">
        <v>294</v>
      </c>
      <c r="I238" s="216"/>
      <c r="J238" s="140" t="s">
        <v>935</v>
      </c>
      <c r="K238" s="140" t="s">
        <v>294</v>
      </c>
      <c r="L238" s="216" t="s">
        <v>935</v>
      </c>
      <c r="M238" s="217"/>
      <c r="O238" s="86"/>
      <c r="P238" s="144"/>
      <c r="Q238" s="145"/>
      <c r="R238" s="86"/>
    </row>
    <row r="239" spans="2:18" x14ac:dyDescent="0.2">
      <c r="B239" s="214" t="s">
        <v>425</v>
      </c>
      <c r="C239" s="215"/>
      <c r="D239" s="215"/>
      <c r="E239" s="215"/>
      <c r="F239" s="215"/>
      <c r="G239" s="215"/>
      <c r="H239" s="216" t="s">
        <v>294</v>
      </c>
      <c r="I239" s="216"/>
      <c r="J239" s="140" t="s">
        <v>936</v>
      </c>
      <c r="K239" s="140" t="s">
        <v>294</v>
      </c>
      <c r="L239" s="216" t="s">
        <v>936</v>
      </c>
      <c r="M239" s="217"/>
      <c r="O239" s="86"/>
      <c r="P239" s="144"/>
      <c r="Q239" s="145"/>
      <c r="R239" s="86"/>
    </row>
    <row r="240" spans="2:18" x14ac:dyDescent="0.2">
      <c r="B240" s="214" t="s">
        <v>426</v>
      </c>
      <c r="C240" s="215"/>
      <c r="D240" s="215"/>
      <c r="E240" s="215"/>
      <c r="F240" s="215"/>
      <c r="G240" s="215"/>
      <c r="H240" s="216" t="s">
        <v>294</v>
      </c>
      <c r="I240" s="216"/>
      <c r="J240" s="140" t="s">
        <v>937</v>
      </c>
      <c r="K240" s="140" t="s">
        <v>294</v>
      </c>
      <c r="L240" s="216" t="s">
        <v>937</v>
      </c>
      <c r="M240" s="217"/>
      <c r="O240" s="86"/>
      <c r="P240" s="144"/>
      <c r="Q240" s="145"/>
      <c r="R240" s="86"/>
    </row>
    <row r="241" spans="2:18" x14ac:dyDescent="0.2">
      <c r="B241" s="214" t="s">
        <v>427</v>
      </c>
      <c r="C241" s="215"/>
      <c r="D241" s="215"/>
      <c r="E241" s="215"/>
      <c r="F241" s="215"/>
      <c r="G241" s="215"/>
      <c r="H241" s="216" t="s">
        <v>294</v>
      </c>
      <c r="I241" s="216"/>
      <c r="J241" s="140" t="s">
        <v>845</v>
      </c>
      <c r="K241" s="140" t="s">
        <v>294</v>
      </c>
      <c r="L241" s="216" t="s">
        <v>845</v>
      </c>
      <c r="M241" s="217"/>
      <c r="O241" s="86"/>
      <c r="P241" s="144"/>
      <c r="Q241" s="145"/>
      <c r="R241" s="86"/>
    </row>
    <row r="242" spans="2:18" x14ac:dyDescent="0.2">
      <c r="B242" s="214" t="s">
        <v>428</v>
      </c>
      <c r="C242" s="215"/>
      <c r="D242" s="215"/>
      <c r="E242" s="215"/>
      <c r="F242" s="215"/>
      <c r="G242" s="215"/>
      <c r="H242" s="216" t="s">
        <v>294</v>
      </c>
      <c r="I242" s="216"/>
      <c r="J242" s="140" t="s">
        <v>841</v>
      </c>
      <c r="K242" s="140" t="s">
        <v>294</v>
      </c>
      <c r="L242" s="216" t="s">
        <v>841</v>
      </c>
      <c r="M242" s="217"/>
      <c r="O242" s="86"/>
      <c r="P242" s="144"/>
      <c r="Q242" s="145"/>
      <c r="R242" s="86"/>
    </row>
    <row r="243" spans="2:18" x14ac:dyDescent="0.2">
      <c r="B243" s="214" t="s">
        <v>429</v>
      </c>
      <c r="C243" s="215"/>
      <c r="D243" s="215"/>
      <c r="E243" s="215"/>
      <c r="F243" s="215"/>
      <c r="G243" s="215"/>
      <c r="H243" s="216" t="s">
        <v>294</v>
      </c>
      <c r="I243" s="216"/>
      <c r="J243" s="140" t="s">
        <v>843</v>
      </c>
      <c r="K243" s="140" t="s">
        <v>294</v>
      </c>
      <c r="L243" s="216" t="s">
        <v>843</v>
      </c>
      <c r="M243" s="217"/>
      <c r="O243" s="86"/>
      <c r="P243" s="144"/>
      <c r="Q243" s="145"/>
      <c r="R243" s="86"/>
    </row>
    <row r="244" spans="2:18" x14ac:dyDescent="0.2">
      <c r="B244" s="214" t="s">
        <v>430</v>
      </c>
      <c r="C244" s="215"/>
      <c r="D244" s="215"/>
      <c r="E244" s="215"/>
      <c r="F244" s="215"/>
      <c r="G244" s="215"/>
      <c r="H244" s="216" t="s">
        <v>294</v>
      </c>
      <c r="I244" s="216"/>
      <c r="J244" s="140" t="s">
        <v>847</v>
      </c>
      <c r="K244" s="140" t="s">
        <v>294</v>
      </c>
      <c r="L244" s="216" t="s">
        <v>847</v>
      </c>
      <c r="M244" s="217"/>
      <c r="O244" s="86"/>
      <c r="P244" s="144"/>
      <c r="Q244" s="145"/>
      <c r="R244" s="86"/>
    </row>
    <row r="245" spans="2:18" x14ac:dyDescent="0.2">
      <c r="B245" s="214" t="s">
        <v>431</v>
      </c>
      <c r="C245" s="215"/>
      <c r="D245" s="215"/>
      <c r="E245" s="215"/>
      <c r="F245" s="215"/>
      <c r="G245" s="215"/>
      <c r="H245" s="216" t="s">
        <v>294</v>
      </c>
      <c r="I245" s="216"/>
      <c r="J245" s="140" t="s">
        <v>850</v>
      </c>
      <c r="K245" s="140" t="s">
        <v>294</v>
      </c>
      <c r="L245" s="216" t="s">
        <v>850</v>
      </c>
      <c r="M245" s="217"/>
      <c r="O245" s="86"/>
      <c r="P245" s="144"/>
      <c r="Q245" s="145"/>
      <c r="R245" s="86"/>
    </row>
    <row r="246" spans="2:18" x14ac:dyDescent="0.2">
      <c r="B246" s="214" t="s">
        <v>432</v>
      </c>
      <c r="C246" s="215"/>
      <c r="D246" s="215"/>
      <c r="E246" s="215"/>
      <c r="F246" s="215"/>
      <c r="G246" s="215"/>
      <c r="H246" s="216" t="s">
        <v>294</v>
      </c>
      <c r="I246" s="216"/>
      <c r="J246" s="140" t="s">
        <v>848</v>
      </c>
      <c r="K246" s="140" t="s">
        <v>294</v>
      </c>
      <c r="L246" s="216" t="s">
        <v>848</v>
      </c>
      <c r="M246" s="217"/>
      <c r="O246" s="86"/>
      <c r="P246" s="144"/>
      <c r="Q246" s="145"/>
      <c r="R246" s="86"/>
    </row>
    <row r="247" spans="2:18" x14ac:dyDescent="0.2">
      <c r="B247" s="214" t="s">
        <v>433</v>
      </c>
      <c r="C247" s="215"/>
      <c r="D247" s="215"/>
      <c r="E247" s="215"/>
      <c r="F247" s="215"/>
      <c r="G247" s="215"/>
      <c r="H247" s="216" t="s">
        <v>294</v>
      </c>
      <c r="I247" s="216"/>
      <c r="J247" s="140" t="s">
        <v>938</v>
      </c>
      <c r="K247" s="140" t="s">
        <v>294</v>
      </c>
      <c r="L247" s="216" t="s">
        <v>938</v>
      </c>
      <c r="M247" s="217"/>
      <c r="O247" s="86"/>
      <c r="P247" s="144"/>
      <c r="Q247" s="145"/>
      <c r="R247" s="86"/>
    </row>
    <row r="248" spans="2:18" x14ac:dyDescent="0.2">
      <c r="B248" s="214" t="s">
        <v>434</v>
      </c>
      <c r="C248" s="215"/>
      <c r="D248" s="215"/>
      <c r="E248" s="215"/>
      <c r="F248" s="215"/>
      <c r="G248" s="215"/>
      <c r="H248" s="216" t="s">
        <v>294</v>
      </c>
      <c r="I248" s="216"/>
      <c r="J248" s="140" t="s">
        <v>938</v>
      </c>
      <c r="K248" s="140" t="s">
        <v>294</v>
      </c>
      <c r="L248" s="216" t="s">
        <v>938</v>
      </c>
      <c r="M248" s="217"/>
      <c r="O248" s="86"/>
      <c r="P248" s="144"/>
      <c r="Q248" s="145"/>
      <c r="R248" s="86"/>
    </row>
    <row r="249" spans="2:18" x14ac:dyDescent="0.2">
      <c r="B249" s="214" t="s">
        <v>435</v>
      </c>
      <c r="C249" s="215"/>
      <c r="D249" s="215"/>
      <c r="E249" s="215"/>
      <c r="F249" s="215"/>
      <c r="G249" s="215"/>
      <c r="H249" s="216" t="s">
        <v>294</v>
      </c>
      <c r="I249" s="216"/>
      <c r="J249" s="140" t="s">
        <v>294</v>
      </c>
      <c r="K249" s="140" t="s">
        <v>294</v>
      </c>
      <c r="L249" s="216" t="s">
        <v>294</v>
      </c>
      <c r="M249" s="217"/>
      <c r="O249" s="86"/>
      <c r="P249" s="144"/>
      <c r="Q249" s="145"/>
      <c r="R249" s="86"/>
    </row>
    <row r="250" spans="2:18" x14ac:dyDescent="0.2">
      <c r="B250" s="214" t="s">
        <v>436</v>
      </c>
      <c r="C250" s="215"/>
      <c r="D250" s="215"/>
      <c r="E250" s="215"/>
      <c r="F250" s="215"/>
      <c r="G250" s="215"/>
      <c r="H250" s="216" t="s">
        <v>294</v>
      </c>
      <c r="I250" s="216"/>
      <c r="J250" s="140" t="s">
        <v>939</v>
      </c>
      <c r="K250" s="140" t="s">
        <v>294</v>
      </c>
      <c r="L250" s="216" t="s">
        <v>939</v>
      </c>
      <c r="M250" s="217"/>
      <c r="O250" s="86"/>
      <c r="P250" s="144"/>
      <c r="Q250" s="145"/>
      <c r="R250" s="86"/>
    </row>
    <row r="251" spans="2:18" x14ac:dyDescent="0.2">
      <c r="B251" s="214" t="s">
        <v>437</v>
      </c>
      <c r="C251" s="215"/>
      <c r="D251" s="215"/>
      <c r="E251" s="215"/>
      <c r="F251" s="215"/>
      <c r="G251" s="215"/>
      <c r="H251" s="216" t="s">
        <v>294</v>
      </c>
      <c r="I251" s="216"/>
      <c r="J251" s="140" t="s">
        <v>939</v>
      </c>
      <c r="K251" s="140" t="s">
        <v>294</v>
      </c>
      <c r="L251" s="216" t="s">
        <v>939</v>
      </c>
      <c r="M251" s="217"/>
      <c r="O251" s="86"/>
      <c r="P251" s="144"/>
      <c r="Q251" s="145"/>
      <c r="R251" s="86"/>
    </row>
    <row r="252" spans="2:18" x14ac:dyDescent="0.2">
      <c r="B252" s="214" t="s">
        <v>940</v>
      </c>
      <c r="C252" s="215"/>
      <c r="D252" s="215"/>
      <c r="E252" s="215"/>
      <c r="F252" s="215"/>
      <c r="G252" s="215"/>
      <c r="H252" s="216" t="s">
        <v>294</v>
      </c>
      <c r="I252" s="216"/>
      <c r="J252" s="140" t="s">
        <v>294</v>
      </c>
      <c r="K252" s="140" t="s">
        <v>294</v>
      </c>
      <c r="L252" s="216" t="s">
        <v>294</v>
      </c>
      <c r="M252" s="217"/>
      <c r="O252" s="86"/>
      <c r="P252" s="144"/>
      <c r="Q252" s="145"/>
      <c r="R252" s="86"/>
    </row>
    <row r="253" spans="2:18" x14ac:dyDescent="0.2">
      <c r="B253" s="214" t="s">
        <v>439</v>
      </c>
      <c r="C253" s="215"/>
      <c r="D253" s="215"/>
      <c r="E253" s="215"/>
      <c r="F253" s="215"/>
      <c r="G253" s="215"/>
      <c r="H253" s="216" t="s">
        <v>294</v>
      </c>
      <c r="I253" s="216"/>
      <c r="J253" s="140" t="s">
        <v>941</v>
      </c>
      <c r="K253" s="140" t="s">
        <v>294</v>
      </c>
      <c r="L253" s="216" t="s">
        <v>941</v>
      </c>
      <c r="M253" s="217"/>
      <c r="O253" s="86"/>
      <c r="P253" s="144"/>
      <c r="Q253" s="145"/>
      <c r="R253" s="86"/>
    </row>
    <row r="254" spans="2:18" x14ac:dyDescent="0.2">
      <c r="B254" s="214" t="s">
        <v>440</v>
      </c>
      <c r="C254" s="215"/>
      <c r="D254" s="215"/>
      <c r="E254" s="215"/>
      <c r="F254" s="215"/>
      <c r="G254" s="215"/>
      <c r="H254" s="216" t="s">
        <v>294</v>
      </c>
      <c r="I254" s="216"/>
      <c r="J254" s="140" t="s">
        <v>942</v>
      </c>
      <c r="K254" s="140" t="s">
        <v>294</v>
      </c>
      <c r="L254" s="216" t="s">
        <v>942</v>
      </c>
      <c r="M254" s="217"/>
      <c r="O254" s="86"/>
      <c r="P254" s="144"/>
      <c r="Q254" s="145"/>
      <c r="R254" s="86"/>
    </row>
    <row r="255" spans="2:18" x14ac:dyDescent="0.2">
      <c r="B255" s="214" t="s">
        <v>441</v>
      </c>
      <c r="C255" s="215"/>
      <c r="D255" s="215"/>
      <c r="E255" s="215"/>
      <c r="F255" s="215"/>
      <c r="G255" s="215"/>
      <c r="H255" s="216" t="s">
        <v>294</v>
      </c>
      <c r="I255" s="216"/>
      <c r="J255" s="140" t="s">
        <v>294</v>
      </c>
      <c r="K255" s="140" t="s">
        <v>294</v>
      </c>
      <c r="L255" s="216" t="s">
        <v>294</v>
      </c>
      <c r="M255" s="217"/>
      <c r="O255" s="86"/>
      <c r="P255" s="144"/>
      <c r="Q255" s="145"/>
      <c r="R255" s="86"/>
    </row>
    <row r="256" spans="2:18" x14ac:dyDescent="0.2">
      <c r="B256" s="214" t="s">
        <v>442</v>
      </c>
      <c r="C256" s="215"/>
      <c r="D256" s="215"/>
      <c r="E256" s="215"/>
      <c r="F256" s="215"/>
      <c r="G256" s="215"/>
      <c r="H256" s="216" t="s">
        <v>294</v>
      </c>
      <c r="I256" s="216"/>
      <c r="J256" s="140" t="s">
        <v>943</v>
      </c>
      <c r="K256" s="140" t="s">
        <v>294</v>
      </c>
      <c r="L256" s="216" t="s">
        <v>943</v>
      </c>
      <c r="M256" s="217"/>
      <c r="O256" s="86"/>
      <c r="P256" s="144"/>
      <c r="Q256" s="145"/>
      <c r="R256" s="86"/>
    </row>
    <row r="257" spans="2:18" x14ac:dyDescent="0.2">
      <c r="B257" s="214" t="s">
        <v>443</v>
      </c>
      <c r="C257" s="215"/>
      <c r="D257" s="215"/>
      <c r="E257" s="215"/>
      <c r="F257" s="215"/>
      <c r="G257" s="215"/>
      <c r="H257" s="216" t="s">
        <v>294</v>
      </c>
      <c r="I257" s="216"/>
      <c r="J257" s="140" t="s">
        <v>294</v>
      </c>
      <c r="K257" s="140" t="s">
        <v>294</v>
      </c>
      <c r="L257" s="216" t="s">
        <v>294</v>
      </c>
      <c r="M257" s="217"/>
      <c r="O257" s="86"/>
      <c r="P257" s="144"/>
      <c r="Q257" s="145"/>
      <c r="R257" s="86"/>
    </row>
    <row r="258" spans="2:18" x14ac:dyDescent="0.2">
      <c r="B258" s="214" t="s">
        <v>444</v>
      </c>
      <c r="C258" s="215"/>
      <c r="D258" s="215"/>
      <c r="E258" s="215"/>
      <c r="F258" s="215"/>
      <c r="G258" s="215"/>
      <c r="H258" s="216" t="s">
        <v>294</v>
      </c>
      <c r="I258" s="216"/>
      <c r="J258" s="140" t="s">
        <v>294</v>
      </c>
      <c r="K258" s="140" t="s">
        <v>294</v>
      </c>
      <c r="L258" s="216" t="s">
        <v>294</v>
      </c>
      <c r="M258" s="217"/>
      <c r="O258" s="86"/>
      <c r="P258" s="144"/>
      <c r="Q258" s="145"/>
      <c r="R258" s="86"/>
    </row>
    <row r="259" spans="2:18" x14ac:dyDescent="0.2">
      <c r="B259" s="214" t="s">
        <v>445</v>
      </c>
      <c r="C259" s="215"/>
      <c r="D259" s="215"/>
      <c r="E259" s="215"/>
      <c r="F259" s="215"/>
      <c r="G259" s="215"/>
      <c r="H259" s="216" t="s">
        <v>294</v>
      </c>
      <c r="I259" s="216"/>
      <c r="J259" s="140" t="s">
        <v>294</v>
      </c>
      <c r="K259" s="140" t="s">
        <v>294</v>
      </c>
      <c r="L259" s="216" t="s">
        <v>294</v>
      </c>
      <c r="M259" s="217"/>
      <c r="O259" s="86"/>
      <c r="P259" s="144"/>
      <c r="Q259" s="145"/>
      <c r="R259" s="86"/>
    </row>
    <row r="260" spans="2:18" x14ac:dyDescent="0.2">
      <c r="B260" s="214" t="s">
        <v>446</v>
      </c>
      <c r="C260" s="215"/>
      <c r="D260" s="215"/>
      <c r="E260" s="215"/>
      <c r="F260" s="215"/>
      <c r="G260" s="215"/>
      <c r="H260" s="216" t="s">
        <v>294</v>
      </c>
      <c r="I260" s="216"/>
      <c r="J260" s="140" t="s">
        <v>294</v>
      </c>
      <c r="K260" s="140" t="s">
        <v>294</v>
      </c>
      <c r="L260" s="216" t="s">
        <v>294</v>
      </c>
      <c r="M260" s="217"/>
      <c r="O260" s="86"/>
      <c r="P260" s="144"/>
      <c r="Q260" s="145"/>
      <c r="R260" s="86"/>
    </row>
    <row r="261" spans="2:18" x14ac:dyDescent="0.2">
      <c r="B261" s="214" t="s">
        <v>447</v>
      </c>
      <c r="C261" s="215"/>
      <c r="D261" s="215"/>
      <c r="E261" s="215"/>
      <c r="F261" s="215"/>
      <c r="G261" s="215"/>
      <c r="H261" s="216" t="s">
        <v>294</v>
      </c>
      <c r="I261" s="216"/>
      <c r="J261" s="140" t="s">
        <v>294</v>
      </c>
      <c r="K261" s="140" t="s">
        <v>294</v>
      </c>
      <c r="L261" s="216" t="s">
        <v>294</v>
      </c>
      <c r="M261" s="217"/>
      <c r="O261" s="86"/>
      <c r="P261" s="144"/>
      <c r="Q261" s="145"/>
      <c r="R261" s="86"/>
    </row>
    <row r="262" spans="2:18" x14ac:dyDescent="0.2">
      <c r="B262" s="214" t="s">
        <v>448</v>
      </c>
      <c r="C262" s="215"/>
      <c r="D262" s="215"/>
      <c r="E262" s="215"/>
      <c r="F262" s="215"/>
      <c r="G262" s="215"/>
      <c r="H262" s="216" t="s">
        <v>294</v>
      </c>
      <c r="I262" s="216"/>
      <c r="J262" s="140" t="s">
        <v>294</v>
      </c>
      <c r="K262" s="140" t="s">
        <v>294</v>
      </c>
      <c r="L262" s="216" t="s">
        <v>294</v>
      </c>
      <c r="M262" s="217"/>
      <c r="O262" s="86"/>
      <c r="P262" s="144"/>
      <c r="Q262" s="145"/>
      <c r="R262" s="86"/>
    </row>
    <row r="263" spans="2:18" x14ac:dyDescent="0.2">
      <c r="B263" s="214" t="s">
        <v>449</v>
      </c>
      <c r="C263" s="215"/>
      <c r="D263" s="215"/>
      <c r="E263" s="215"/>
      <c r="F263" s="215"/>
      <c r="G263" s="215"/>
      <c r="H263" s="216" t="s">
        <v>294</v>
      </c>
      <c r="I263" s="216"/>
      <c r="J263" s="140" t="s">
        <v>294</v>
      </c>
      <c r="K263" s="140" t="s">
        <v>294</v>
      </c>
      <c r="L263" s="216" t="s">
        <v>294</v>
      </c>
      <c r="M263" s="217"/>
      <c r="O263" s="86"/>
      <c r="P263" s="144"/>
      <c r="Q263" s="145"/>
      <c r="R263" s="86"/>
    </row>
    <row r="264" spans="2:18" x14ac:dyDescent="0.2">
      <c r="B264" s="214" t="s">
        <v>944</v>
      </c>
      <c r="C264" s="215"/>
      <c r="D264" s="215"/>
      <c r="E264" s="215"/>
      <c r="F264" s="215"/>
      <c r="G264" s="215"/>
      <c r="H264" s="216" t="s">
        <v>294</v>
      </c>
      <c r="I264" s="216"/>
      <c r="J264" s="140" t="s">
        <v>294</v>
      </c>
      <c r="K264" s="140" t="s">
        <v>294</v>
      </c>
      <c r="L264" s="216" t="s">
        <v>294</v>
      </c>
      <c r="M264" s="217"/>
      <c r="O264" s="86"/>
      <c r="P264" s="144"/>
      <c r="Q264" s="145"/>
      <c r="R264" s="86"/>
    </row>
    <row r="265" spans="2:18" x14ac:dyDescent="0.2">
      <c r="B265" s="214" t="s">
        <v>451</v>
      </c>
      <c r="C265" s="215"/>
      <c r="D265" s="215"/>
      <c r="E265" s="215"/>
      <c r="F265" s="215"/>
      <c r="G265" s="215"/>
      <c r="H265" s="216" t="s">
        <v>294</v>
      </c>
      <c r="I265" s="216"/>
      <c r="J265" s="140" t="s">
        <v>830</v>
      </c>
      <c r="K265" s="140" t="s">
        <v>294</v>
      </c>
      <c r="L265" s="216" t="s">
        <v>830</v>
      </c>
      <c r="M265" s="217"/>
      <c r="O265" s="86"/>
      <c r="P265" s="144"/>
      <c r="Q265" s="145"/>
      <c r="R265" s="86"/>
    </row>
    <row r="266" spans="2:18" x14ac:dyDescent="0.2">
      <c r="B266" s="214" t="s">
        <v>452</v>
      </c>
      <c r="C266" s="215"/>
      <c r="D266" s="215"/>
      <c r="E266" s="215"/>
      <c r="F266" s="215"/>
      <c r="G266" s="215"/>
      <c r="H266" s="216" t="s">
        <v>294</v>
      </c>
      <c r="I266" s="216"/>
      <c r="J266" s="140" t="s">
        <v>945</v>
      </c>
      <c r="K266" s="140" t="s">
        <v>294</v>
      </c>
      <c r="L266" s="216" t="s">
        <v>945</v>
      </c>
      <c r="M266" s="217"/>
      <c r="O266" s="86"/>
      <c r="P266" s="144"/>
      <c r="Q266" s="145"/>
      <c r="R266" s="86"/>
    </row>
    <row r="267" spans="2:18" x14ac:dyDescent="0.2">
      <c r="B267" s="214" t="s">
        <v>453</v>
      </c>
      <c r="C267" s="215"/>
      <c r="D267" s="215"/>
      <c r="E267" s="215"/>
      <c r="F267" s="215"/>
      <c r="G267" s="215"/>
      <c r="H267" s="216" t="s">
        <v>294</v>
      </c>
      <c r="I267" s="216"/>
      <c r="J267" s="140" t="s">
        <v>946</v>
      </c>
      <c r="K267" s="140" t="s">
        <v>294</v>
      </c>
      <c r="L267" s="216" t="s">
        <v>946</v>
      </c>
      <c r="M267" s="217"/>
      <c r="O267" s="86"/>
      <c r="P267" s="144"/>
      <c r="Q267" s="145"/>
      <c r="R267" s="86"/>
    </row>
    <row r="268" spans="2:18" x14ac:dyDescent="0.2">
      <c r="B268" s="214" t="s">
        <v>454</v>
      </c>
      <c r="C268" s="215"/>
      <c r="D268" s="215"/>
      <c r="E268" s="215"/>
      <c r="F268" s="215"/>
      <c r="G268" s="215"/>
      <c r="H268" s="216" t="s">
        <v>294</v>
      </c>
      <c r="I268" s="216"/>
      <c r="J268" s="140" t="s">
        <v>947</v>
      </c>
      <c r="K268" s="140" t="s">
        <v>294</v>
      </c>
      <c r="L268" s="216" t="s">
        <v>947</v>
      </c>
      <c r="M268" s="217"/>
      <c r="O268" s="86"/>
      <c r="P268" s="144"/>
      <c r="Q268" s="145"/>
      <c r="R268" s="86"/>
    </row>
    <row r="269" spans="2:18" x14ac:dyDescent="0.2">
      <c r="B269" s="214" t="s">
        <v>455</v>
      </c>
      <c r="C269" s="215"/>
      <c r="D269" s="215"/>
      <c r="E269" s="215"/>
      <c r="F269" s="215"/>
      <c r="G269" s="215"/>
      <c r="H269" s="216" t="s">
        <v>294</v>
      </c>
      <c r="I269" s="216"/>
      <c r="J269" s="140" t="s">
        <v>948</v>
      </c>
      <c r="K269" s="140" t="s">
        <v>294</v>
      </c>
      <c r="L269" s="216" t="s">
        <v>948</v>
      </c>
      <c r="M269" s="217"/>
      <c r="O269" s="86"/>
      <c r="P269" s="144"/>
      <c r="Q269" s="145"/>
      <c r="R269" s="86"/>
    </row>
    <row r="270" spans="2:18" x14ac:dyDescent="0.2">
      <c r="B270" s="214" t="s">
        <v>456</v>
      </c>
      <c r="C270" s="215"/>
      <c r="D270" s="215"/>
      <c r="E270" s="215"/>
      <c r="F270" s="215"/>
      <c r="G270" s="215"/>
      <c r="H270" s="216" t="s">
        <v>294</v>
      </c>
      <c r="I270" s="216"/>
      <c r="J270" s="140" t="s">
        <v>949</v>
      </c>
      <c r="K270" s="140" t="s">
        <v>294</v>
      </c>
      <c r="L270" s="216" t="s">
        <v>949</v>
      </c>
      <c r="M270" s="217"/>
      <c r="O270" s="86"/>
      <c r="P270" s="144"/>
      <c r="Q270" s="145"/>
      <c r="R270" s="86"/>
    </row>
    <row r="271" spans="2:18" x14ac:dyDescent="0.2">
      <c r="B271" s="214" t="s">
        <v>950</v>
      </c>
      <c r="C271" s="215"/>
      <c r="D271" s="215"/>
      <c r="E271" s="215"/>
      <c r="F271" s="215"/>
      <c r="G271" s="215"/>
      <c r="H271" s="216" t="s">
        <v>294</v>
      </c>
      <c r="I271" s="216"/>
      <c r="J271" s="140" t="s">
        <v>294</v>
      </c>
      <c r="K271" s="140" t="s">
        <v>294</v>
      </c>
      <c r="L271" s="216" t="s">
        <v>294</v>
      </c>
      <c r="M271" s="217"/>
      <c r="O271" s="86"/>
      <c r="P271" s="144"/>
      <c r="Q271" s="145"/>
      <c r="R271" s="86"/>
    </row>
    <row r="272" spans="2:18" x14ac:dyDescent="0.2">
      <c r="B272" s="214" t="s">
        <v>951</v>
      </c>
      <c r="C272" s="215"/>
      <c r="D272" s="215"/>
      <c r="E272" s="215"/>
      <c r="F272" s="215"/>
      <c r="G272" s="215"/>
      <c r="H272" s="216" t="s">
        <v>294</v>
      </c>
      <c r="I272" s="216"/>
      <c r="J272" s="140" t="s">
        <v>294</v>
      </c>
      <c r="K272" s="140" t="s">
        <v>294</v>
      </c>
      <c r="L272" s="216" t="s">
        <v>294</v>
      </c>
      <c r="M272" s="217"/>
      <c r="O272" s="86"/>
      <c r="P272" s="144"/>
      <c r="Q272" s="145"/>
      <c r="R272" s="86"/>
    </row>
    <row r="273" spans="2:18" x14ac:dyDescent="0.2">
      <c r="B273" s="214" t="s">
        <v>459</v>
      </c>
      <c r="C273" s="215"/>
      <c r="D273" s="215"/>
      <c r="E273" s="215"/>
      <c r="F273" s="215"/>
      <c r="G273" s="215"/>
      <c r="H273" s="216" t="s">
        <v>294</v>
      </c>
      <c r="I273" s="216"/>
      <c r="J273" s="140" t="s">
        <v>952</v>
      </c>
      <c r="K273" s="140" t="s">
        <v>294</v>
      </c>
      <c r="L273" s="216" t="s">
        <v>952</v>
      </c>
      <c r="M273" s="217"/>
      <c r="O273" s="86"/>
      <c r="P273" s="144"/>
      <c r="Q273" s="145"/>
      <c r="R273" s="86"/>
    </row>
    <row r="274" spans="2:18" x14ac:dyDescent="0.2">
      <c r="B274" s="214" t="s">
        <v>460</v>
      </c>
      <c r="C274" s="215"/>
      <c r="D274" s="215"/>
      <c r="E274" s="215"/>
      <c r="F274" s="215"/>
      <c r="G274" s="215"/>
      <c r="H274" s="216" t="s">
        <v>294</v>
      </c>
      <c r="I274" s="216"/>
      <c r="J274" s="140" t="s">
        <v>953</v>
      </c>
      <c r="K274" s="140" t="s">
        <v>294</v>
      </c>
      <c r="L274" s="216" t="s">
        <v>953</v>
      </c>
      <c r="M274" s="217"/>
      <c r="O274" s="86"/>
      <c r="P274" s="144"/>
      <c r="Q274" s="145"/>
      <c r="R274" s="86"/>
    </row>
    <row r="275" spans="2:18" x14ac:dyDescent="0.2">
      <c r="B275" s="214" t="s">
        <v>461</v>
      </c>
      <c r="C275" s="215"/>
      <c r="D275" s="215"/>
      <c r="E275" s="215"/>
      <c r="F275" s="215"/>
      <c r="G275" s="215"/>
      <c r="H275" s="216" t="s">
        <v>294</v>
      </c>
      <c r="I275" s="216"/>
      <c r="J275" s="140" t="s">
        <v>953</v>
      </c>
      <c r="K275" s="140" t="s">
        <v>294</v>
      </c>
      <c r="L275" s="216" t="s">
        <v>953</v>
      </c>
      <c r="M275" s="217"/>
      <c r="O275" s="86"/>
      <c r="P275" s="144"/>
      <c r="Q275" s="145"/>
      <c r="R275" s="86"/>
    </row>
    <row r="276" spans="2:18" x14ac:dyDescent="0.2">
      <c r="B276" s="214" t="s">
        <v>463</v>
      </c>
      <c r="C276" s="215"/>
      <c r="D276" s="215"/>
      <c r="E276" s="215"/>
      <c r="F276" s="215"/>
      <c r="G276" s="215"/>
      <c r="H276" s="216" t="s">
        <v>294</v>
      </c>
      <c r="I276" s="216"/>
      <c r="J276" s="140" t="s">
        <v>294</v>
      </c>
      <c r="K276" s="140" t="s">
        <v>294</v>
      </c>
      <c r="L276" s="216" t="s">
        <v>294</v>
      </c>
      <c r="M276" s="217"/>
      <c r="O276" s="86"/>
      <c r="P276" s="144"/>
      <c r="Q276" s="145"/>
      <c r="R276" s="86"/>
    </row>
    <row r="277" spans="2:18" x14ac:dyDescent="0.2">
      <c r="B277" s="214" t="s">
        <v>464</v>
      </c>
      <c r="C277" s="215"/>
      <c r="D277" s="215"/>
      <c r="E277" s="215"/>
      <c r="F277" s="215"/>
      <c r="G277" s="215"/>
      <c r="H277" s="216" t="s">
        <v>294</v>
      </c>
      <c r="I277" s="216"/>
      <c r="J277" s="140" t="s">
        <v>294</v>
      </c>
      <c r="K277" s="140" t="s">
        <v>294</v>
      </c>
      <c r="L277" s="216" t="s">
        <v>294</v>
      </c>
      <c r="M277" s="217"/>
      <c r="O277" s="86"/>
      <c r="P277" s="144"/>
      <c r="Q277" s="145"/>
      <c r="R277" s="86"/>
    </row>
    <row r="278" spans="2:18" x14ac:dyDescent="0.2">
      <c r="B278" s="214" t="s">
        <v>465</v>
      </c>
      <c r="C278" s="215"/>
      <c r="D278" s="215"/>
      <c r="E278" s="215"/>
      <c r="F278" s="215"/>
      <c r="G278" s="215"/>
      <c r="H278" s="216" t="s">
        <v>294</v>
      </c>
      <c r="I278" s="216"/>
      <c r="J278" s="140" t="s">
        <v>294</v>
      </c>
      <c r="K278" s="140" t="s">
        <v>294</v>
      </c>
      <c r="L278" s="216" t="s">
        <v>294</v>
      </c>
      <c r="M278" s="217"/>
      <c r="O278" s="86"/>
      <c r="P278" s="144"/>
      <c r="Q278" s="145"/>
      <c r="R278" s="86"/>
    </row>
    <row r="279" spans="2:18" x14ac:dyDescent="0.2">
      <c r="B279" s="214" t="s">
        <v>466</v>
      </c>
      <c r="C279" s="215"/>
      <c r="D279" s="215"/>
      <c r="E279" s="215"/>
      <c r="F279" s="215"/>
      <c r="G279" s="215"/>
      <c r="H279" s="216" t="s">
        <v>294</v>
      </c>
      <c r="I279" s="216"/>
      <c r="J279" s="140" t="s">
        <v>954</v>
      </c>
      <c r="K279" s="140" t="s">
        <v>294</v>
      </c>
      <c r="L279" s="216" t="s">
        <v>954</v>
      </c>
      <c r="M279" s="217"/>
      <c r="O279" s="86"/>
      <c r="P279" s="144"/>
      <c r="Q279" s="145"/>
      <c r="R279" s="86"/>
    </row>
    <row r="280" spans="2:18" x14ac:dyDescent="0.2">
      <c r="B280" s="214" t="s">
        <v>467</v>
      </c>
      <c r="C280" s="215"/>
      <c r="D280" s="215"/>
      <c r="E280" s="215"/>
      <c r="F280" s="215"/>
      <c r="G280" s="215"/>
      <c r="H280" s="216" t="s">
        <v>294</v>
      </c>
      <c r="I280" s="216"/>
      <c r="J280" s="140" t="s">
        <v>954</v>
      </c>
      <c r="K280" s="140" t="s">
        <v>294</v>
      </c>
      <c r="L280" s="216" t="s">
        <v>954</v>
      </c>
      <c r="M280" s="217"/>
      <c r="O280" s="86"/>
      <c r="P280" s="144"/>
      <c r="Q280" s="145"/>
      <c r="R280" s="86"/>
    </row>
    <row r="281" spans="2:18" x14ac:dyDescent="0.2">
      <c r="B281" s="214" t="s">
        <v>468</v>
      </c>
      <c r="C281" s="215"/>
      <c r="D281" s="215"/>
      <c r="E281" s="215"/>
      <c r="F281" s="215"/>
      <c r="G281" s="215"/>
      <c r="H281" s="216" t="s">
        <v>294</v>
      </c>
      <c r="I281" s="216"/>
      <c r="J281" s="140" t="s">
        <v>294</v>
      </c>
      <c r="K281" s="140" t="s">
        <v>294</v>
      </c>
      <c r="L281" s="216" t="s">
        <v>294</v>
      </c>
      <c r="M281" s="217"/>
      <c r="O281" s="86"/>
      <c r="P281" s="144"/>
      <c r="Q281" s="145"/>
      <c r="R281" s="86"/>
    </row>
    <row r="282" spans="2:18" x14ac:dyDescent="0.2">
      <c r="B282" s="214" t="s">
        <v>469</v>
      </c>
      <c r="C282" s="215"/>
      <c r="D282" s="215"/>
      <c r="E282" s="215"/>
      <c r="F282" s="215"/>
      <c r="G282" s="215"/>
      <c r="H282" s="216" t="s">
        <v>294</v>
      </c>
      <c r="I282" s="216"/>
      <c r="J282" s="140" t="s">
        <v>294</v>
      </c>
      <c r="K282" s="140" t="s">
        <v>294</v>
      </c>
      <c r="L282" s="216" t="s">
        <v>294</v>
      </c>
      <c r="M282" s="217"/>
      <c r="O282" s="86"/>
      <c r="P282" s="144"/>
      <c r="Q282" s="145"/>
      <c r="R282" s="86"/>
    </row>
    <row r="283" spans="2:18" x14ac:dyDescent="0.2">
      <c r="B283" s="214" t="s">
        <v>470</v>
      </c>
      <c r="C283" s="215"/>
      <c r="D283" s="215"/>
      <c r="E283" s="215"/>
      <c r="F283" s="215"/>
      <c r="G283" s="215"/>
      <c r="H283" s="216" t="s">
        <v>294</v>
      </c>
      <c r="I283" s="216"/>
      <c r="J283" s="140" t="s">
        <v>294</v>
      </c>
      <c r="K283" s="140" t="s">
        <v>294</v>
      </c>
      <c r="L283" s="216" t="s">
        <v>294</v>
      </c>
      <c r="M283" s="217"/>
      <c r="O283" s="86"/>
      <c r="P283" s="144"/>
      <c r="Q283" s="145"/>
      <c r="R283" s="86"/>
    </row>
    <row r="284" spans="2:18" x14ac:dyDescent="0.2">
      <c r="B284" s="214" t="s">
        <v>471</v>
      </c>
      <c r="C284" s="215"/>
      <c r="D284" s="215"/>
      <c r="E284" s="215"/>
      <c r="F284" s="215"/>
      <c r="G284" s="215"/>
      <c r="H284" s="216" t="s">
        <v>294</v>
      </c>
      <c r="I284" s="216"/>
      <c r="J284" s="140" t="s">
        <v>294</v>
      </c>
      <c r="K284" s="140" t="s">
        <v>294</v>
      </c>
      <c r="L284" s="216" t="s">
        <v>294</v>
      </c>
      <c r="M284" s="217"/>
      <c r="O284" s="86"/>
      <c r="P284" s="144"/>
      <c r="Q284" s="145"/>
      <c r="R284" s="86"/>
    </row>
    <row r="285" spans="2:18" x14ac:dyDescent="0.2">
      <c r="B285" s="214" t="s">
        <v>472</v>
      </c>
      <c r="C285" s="215"/>
      <c r="D285" s="215"/>
      <c r="E285" s="215"/>
      <c r="F285" s="215"/>
      <c r="G285" s="215"/>
      <c r="H285" s="216" t="s">
        <v>294</v>
      </c>
      <c r="I285" s="216"/>
      <c r="J285" s="140" t="s">
        <v>294</v>
      </c>
      <c r="K285" s="140" t="s">
        <v>294</v>
      </c>
      <c r="L285" s="216" t="s">
        <v>294</v>
      </c>
      <c r="M285" s="217"/>
      <c r="O285" s="86"/>
      <c r="P285" s="144"/>
      <c r="Q285" s="145"/>
      <c r="R285" s="86"/>
    </row>
    <row r="286" spans="2:18" x14ac:dyDescent="0.2">
      <c r="B286" s="214" t="s">
        <v>473</v>
      </c>
      <c r="C286" s="215"/>
      <c r="D286" s="215"/>
      <c r="E286" s="215"/>
      <c r="F286" s="215"/>
      <c r="G286" s="215"/>
      <c r="H286" s="216" t="s">
        <v>294</v>
      </c>
      <c r="I286" s="216"/>
      <c r="J286" s="140" t="s">
        <v>955</v>
      </c>
      <c r="K286" s="140" t="s">
        <v>294</v>
      </c>
      <c r="L286" s="216" t="s">
        <v>955</v>
      </c>
      <c r="M286" s="217"/>
      <c r="O286" s="86"/>
      <c r="P286" s="144"/>
      <c r="Q286" s="145"/>
      <c r="R286" s="86"/>
    </row>
    <row r="287" spans="2:18" x14ac:dyDescent="0.2">
      <c r="B287" s="214" t="s">
        <v>474</v>
      </c>
      <c r="C287" s="215"/>
      <c r="D287" s="215"/>
      <c r="E287" s="215"/>
      <c r="F287" s="215"/>
      <c r="G287" s="215"/>
      <c r="H287" s="216" t="s">
        <v>294</v>
      </c>
      <c r="I287" s="216"/>
      <c r="J287" s="140" t="s">
        <v>956</v>
      </c>
      <c r="K287" s="140" t="s">
        <v>294</v>
      </c>
      <c r="L287" s="216" t="s">
        <v>956</v>
      </c>
      <c r="M287" s="217"/>
      <c r="O287" s="86"/>
      <c r="P287" s="144"/>
      <c r="Q287" s="145"/>
      <c r="R287" s="86"/>
    </row>
    <row r="288" spans="2:18" x14ac:dyDescent="0.2">
      <c r="B288" s="214" t="s">
        <v>475</v>
      </c>
      <c r="C288" s="215"/>
      <c r="D288" s="215"/>
      <c r="E288" s="215"/>
      <c r="F288" s="215"/>
      <c r="G288" s="215"/>
      <c r="H288" s="216" t="s">
        <v>294</v>
      </c>
      <c r="I288" s="216"/>
      <c r="J288" s="140" t="s">
        <v>957</v>
      </c>
      <c r="K288" s="140" t="s">
        <v>294</v>
      </c>
      <c r="L288" s="216" t="s">
        <v>957</v>
      </c>
      <c r="M288" s="217"/>
      <c r="O288" s="86"/>
      <c r="P288" s="144"/>
      <c r="Q288" s="145"/>
      <c r="R288" s="86"/>
    </row>
    <row r="289" spans="2:18" x14ac:dyDescent="0.2">
      <c r="B289" s="214" t="s">
        <v>476</v>
      </c>
      <c r="C289" s="215"/>
      <c r="D289" s="215"/>
      <c r="E289" s="215"/>
      <c r="F289" s="215"/>
      <c r="G289" s="215"/>
      <c r="H289" s="216" t="s">
        <v>294</v>
      </c>
      <c r="I289" s="216"/>
      <c r="J289" s="140" t="s">
        <v>294</v>
      </c>
      <c r="K289" s="140" t="s">
        <v>294</v>
      </c>
      <c r="L289" s="216" t="s">
        <v>294</v>
      </c>
      <c r="M289" s="217"/>
      <c r="O289" s="86"/>
      <c r="P289" s="144"/>
      <c r="Q289" s="145"/>
      <c r="R289" s="86"/>
    </row>
    <row r="290" spans="2:18" x14ac:dyDescent="0.2">
      <c r="B290" s="214" t="s">
        <v>958</v>
      </c>
      <c r="C290" s="215"/>
      <c r="D290" s="215"/>
      <c r="E290" s="215"/>
      <c r="F290" s="215"/>
      <c r="G290" s="215"/>
      <c r="H290" s="216" t="s">
        <v>294</v>
      </c>
      <c r="I290" s="216"/>
      <c r="J290" s="140" t="s">
        <v>294</v>
      </c>
      <c r="K290" s="140" t="s">
        <v>294</v>
      </c>
      <c r="L290" s="216" t="s">
        <v>294</v>
      </c>
      <c r="M290" s="217"/>
      <c r="O290" s="86"/>
      <c r="P290" s="149" t="str">
        <f>+L310</f>
        <v>1.022.530.428,00</v>
      </c>
      <c r="Q290" s="145" t="s">
        <v>959</v>
      </c>
      <c r="R290" s="86"/>
    </row>
    <row r="291" spans="2:18" x14ac:dyDescent="0.2">
      <c r="B291" s="214" t="s">
        <v>478</v>
      </c>
      <c r="C291" s="215"/>
      <c r="D291" s="215"/>
      <c r="E291" s="215"/>
      <c r="F291" s="215"/>
      <c r="G291" s="215"/>
      <c r="H291" s="216" t="s">
        <v>294</v>
      </c>
      <c r="I291" s="216"/>
      <c r="J291" s="140" t="s">
        <v>960</v>
      </c>
      <c r="K291" s="140" t="s">
        <v>294</v>
      </c>
      <c r="L291" s="216" t="s">
        <v>960</v>
      </c>
      <c r="M291" s="217"/>
      <c r="O291" s="86" t="s">
        <v>888</v>
      </c>
      <c r="P291" s="149">
        <f>+P290*17%</f>
        <v>173830172.76000002</v>
      </c>
      <c r="Q291" s="145" t="s">
        <v>961</v>
      </c>
      <c r="R291" s="86"/>
    </row>
    <row r="292" spans="2:18" ht="13.5" thickBot="1" x14ac:dyDescent="0.25">
      <c r="B292" s="214" t="s">
        <v>479</v>
      </c>
      <c r="C292" s="215"/>
      <c r="D292" s="215"/>
      <c r="E292" s="215"/>
      <c r="F292" s="215"/>
      <c r="G292" s="215"/>
      <c r="H292" s="216" t="s">
        <v>294</v>
      </c>
      <c r="I292" s="216"/>
      <c r="J292" s="140" t="s">
        <v>294</v>
      </c>
      <c r="K292" s="140" t="s">
        <v>294</v>
      </c>
      <c r="L292" s="216" t="s">
        <v>294</v>
      </c>
      <c r="M292" s="217"/>
      <c r="O292" s="161" t="s">
        <v>193</v>
      </c>
      <c r="P292" s="162">
        <f>+P290-P291</f>
        <v>848700255.24000001</v>
      </c>
      <c r="Q292" s="145" t="s">
        <v>193</v>
      </c>
      <c r="R292" s="86"/>
    </row>
    <row r="293" spans="2:18" ht="13.5" thickBot="1" x14ac:dyDescent="0.25">
      <c r="B293" s="214" t="s">
        <v>480</v>
      </c>
      <c r="C293" s="215"/>
      <c r="D293" s="215"/>
      <c r="E293" s="215"/>
      <c r="F293" s="215"/>
      <c r="G293" s="215"/>
      <c r="H293" s="216" t="s">
        <v>294</v>
      </c>
      <c r="I293" s="216"/>
      <c r="J293" s="140" t="s">
        <v>962</v>
      </c>
      <c r="K293" s="140" t="s">
        <v>294</v>
      </c>
      <c r="L293" s="216" t="s">
        <v>962</v>
      </c>
      <c r="M293" s="217"/>
      <c r="O293" s="163">
        <v>2450103007</v>
      </c>
      <c r="P293" s="164" t="str">
        <f>+[3]Hoja2!N110</f>
        <v>360.000.000,00</v>
      </c>
      <c r="Q293" s="165" t="s">
        <v>963</v>
      </c>
      <c r="R293" s="86"/>
    </row>
    <row r="294" spans="2:18" x14ac:dyDescent="0.2">
      <c r="B294" s="214" t="s">
        <v>481</v>
      </c>
      <c r="C294" s="215"/>
      <c r="D294" s="215"/>
      <c r="E294" s="215"/>
      <c r="F294" s="215"/>
      <c r="G294" s="215"/>
      <c r="H294" s="216" t="s">
        <v>294</v>
      </c>
      <c r="I294" s="216"/>
      <c r="J294" s="140" t="s">
        <v>798</v>
      </c>
      <c r="K294" s="140" t="s">
        <v>294</v>
      </c>
      <c r="L294" s="216" t="s">
        <v>798</v>
      </c>
      <c r="M294" s="217"/>
      <c r="O294" s="86"/>
      <c r="P294" s="144">
        <f>+P292-P293</f>
        <v>488700255.24000001</v>
      </c>
      <c r="Q294" s="165" t="s">
        <v>964</v>
      </c>
      <c r="R294" s="86"/>
    </row>
    <row r="295" spans="2:18" x14ac:dyDescent="0.2">
      <c r="B295" s="214" t="s">
        <v>482</v>
      </c>
      <c r="C295" s="215"/>
      <c r="D295" s="215"/>
      <c r="E295" s="215"/>
      <c r="F295" s="215"/>
      <c r="G295" s="215"/>
      <c r="H295" s="216" t="s">
        <v>294</v>
      </c>
      <c r="I295" s="216"/>
      <c r="J295" s="140" t="s">
        <v>294</v>
      </c>
      <c r="K295" s="140" t="s">
        <v>294</v>
      </c>
      <c r="L295" s="216" t="s">
        <v>294</v>
      </c>
      <c r="M295" s="217"/>
      <c r="O295" s="86"/>
      <c r="P295" s="144"/>
      <c r="Q295" s="145"/>
      <c r="R295" s="86"/>
    </row>
    <row r="296" spans="2:18" x14ac:dyDescent="0.2">
      <c r="B296" s="214" t="s">
        <v>965</v>
      </c>
      <c r="C296" s="215"/>
      <c r="D296" s="215"/>
      <c r="E296" s="215"/>
      <c r="F296" s="215"/>
      <c r="G296" s="215"/>
      <c r="H296" s="216" t="s">
        <v>294</v>
      </c>
      <c r="I296" s="216"/>
      <c r="J296" s="140" t="s">
        <v>966</v>
      </c>
      <c r="K296" s="140" t="s">
        <v>294</v>
      </c>
      <c r="L296" s="216" t="s">
        <v>966</v>
      </c>
      <c r="M296" s="217"/>
      <c r="O296" s="86"/>
      <c r="P296" s="144"/>
      <c r="Q296" s="145"/>
      <c r="R296" s="86"/>
    </row>
    <row r="297" spans="2:18" x14ac:dyDescent="0.2">
      <c r="B297" s="214" t="s">
        <v>967</v>
      </c>
      <c r="C297" s="215"/>
      <c r="D297" s="215"/>
      <c r="E297" s="215"/>
      <c r="F297" s="215"/>
      <c r="G297" s="215"/>
      <c r="H297" s="216" t="s">
        <v>294</v>
      </c>
      <c r="I297" s="216"/>
      <c r="J297" s="140" t="s">
        <v>294</v>
      </c>
      <c r="K297" s="140" t="s">
        <v>294</v>
      </c>
      <c r="L297" s="216" t="s">
        <v>294</v>
      </c>
      <c r="M297" s="217"/>
      <c r="O297" s="86"/>
      <c r="P297" s="144"/>
      <c r="Q297" s="145"/>
      <c r="R297" s="86"/>
    </row>
    <row r="298" spans="2:18" x14ac:dyDescent="0.2">
      <c r="B298" s="214" t="s">
        <v>486</v>
      </c>
      <c r="C298" s="215"/>
      <c r="D298" s="215"/>
      <c r="E298" s="215"/>
      <c r="F298" s="215"/>
      <c r="G298" s="215"/>
      <c r="H298" s="216" t="s">
        <v>294</v>
      </c>
      <c r="I298" s="216"/>
      <c r="J298" s="140" t="s">
        <v>294</v>
      </c>
      <c r="K298" s="140" t="s">
        <v>294</v>
      </c>
      <c r="L298" s="216" t="s">
        <v>294</v>
      </c>
      <c r="M298" s="217"/>
      <c r="O298" s="86"/>
      <c r="P298" s="144"/>
      <c r="Q298" s="145"/>
      <c r="R298" s="86"/>
    </row>
    <row r="299" spans="2:18" x14ac:dyDescent="0.2">
      <c r="B299" s="214" t="s">
        <v>968</v>
      </c>
      <c r="C299" s="215"/>
      <c r="D299" s="215"/>
      <c r="E299" s="215"/>
      <c r="F299" s="215"/>
      <c r="G299" s="215"/>
      <c r="H299" s="216" t="s">
        <v>294</v>
      </c>
      <c r="I299" s="216"/>
      <c r="J299" s="140" t="s">
        <v>294</v>
      </c>
      <c r="K299" s="140" t="s">
        <v>294</v>
      </c>
      <c r="L299" s="216" t="s">
        <v>294</v>
      </c>
      <c r="M299" s="217"/>
      <c r="O299" s="86"/>
      <c r="P299" s="144"/>
      <c r="Q299" s="145"/>
      <c r="R299" s="86"/>
    </row>
    <row r="300" spans="2:18" s="86" customFormat="1" x14ac:dyDescent="0.2">
      <c r="B300" s="190" t="s">
        <v>488</v>
      </c>
      <c r="C300" s="191"/>
      <c r="D300" s="191"/>
      <c r="E300" s="191"/>
      <c r="F300" s="191"/>
      <c r="G300" s="191"/>
      <c r="H300" s="192" t="s">
        <v>294</v>
      </c>
      <c r="I300" s="192"/>
      <c r="J300" s="139" t="s">
        <v>294</v>
      </c>
      <c r="K300" s="139" t="s">
        <v>294</v>
      </c>
      <c r="L300" s="192" t="s">
        <v>294</v>
      </c>
      <c r="M300" s="193"/>
      <c r="P300" s="144"/>
      <c r="Q300" s="145"/>
    </row>
    <row r="301" spans="2:18" x14ac:dyDescent="0.2">
      <c r="B301" s="214" t="s">
        <v>489</v>
      </c>
      <c r="C301" s="215"/>
      <c r="D301" s="215"/>
      <c r="E301" s="215"/>
      <c r="F301" s="215"/>
      <c r="G301" s="215"/>
      <c r="H301" s="216" t="s">
        <v>294</v>
      </c>
      <c r="I301" s="216"/>
      <c r="J301" s="140" t="s">
        <v>294</v>
      </c>
      <c r="K301" s="140" t="s">
        <v>294</v>
      </c>
      <c r="L301" s="216" t="s">
        <v>294</v>
      </c>
      <c r="M301" s="217"/>
      <c r="O301" s="86"/>
      <c r="P301" s="144"/>
      <c r="Q301" s="145"/>
      <c r="R301" s="86"/>
    </row>
    <row r="302" spans="2:18" x14ac:dyDescent="0.2">
      <c r="B302" s="214" t="s">
        <v>490</v>
      </c>
      <c r="C302" s="215"/>
      <c r="D302" s="215"/>
      <c r="E302" s="215"/>
      <c r="F302" s="215"/>
      <c r="G302" s="215"/>
      <c r="H302" s="216" t="s">
        <v>294</v>
      </c>
      <c r="I302" s="216"/>
      <c r="J302" s="140" t="s">
        <v>294</v>
      </c>
      <c r="K302" s="140" t="s">
        <v>294</v>
      </c>
      <c r="L302" s="216" t="s">
        <v>294</v>
      </c>
      <c r="M302" s="217"/>
      <c r="O302" s="86" t="s">
        <v>888</v>
      </c>
      <c r="P302" s="144"/>
      <c r="Q302" s="145"/>
      <c r="R302" s="86"/>
    </row>
    <row r="303" spans="2:18" x14ac:dyDescent="0.2">
      <c r="B303" s="214" t="s">
        <v>491</v>
      </c>
      <c r="C303" s="215"/>
      <c r="D303" s="215"/>
      <c r="E303" s="215"/>
      <c r="F303" s="215"/>
      <c r="G303" s="215"/>
      <c r="H303" s="216" t="s">
        <v>294</v>
      </c>
      <c r="I303" s="216"/>
      <c r="J303" s="140" t="s">
        <v>294</v>
      </c>
      <c r="K303" s="140" t="s">
        <v>294</v>
      </c>
      <c r="L303" s="216" t="s">
        <v>294</v>
      </c>
      <c r="M303" s="217"/>
      <c r="O303" s="152" t="str">
        <f>+[3]Hoja1!D66</f>
        <v>2450208001</v>
      </c>
      <c r="P303" s="149" t="str">
        <f>+J322</f>
        <v>215.000,00</v>
      </c>
      <c r="Q303" s="145"/>
      <c r="R303" s="86"/>
    </row>
    <row r="304" spans="2:18" x14ac:dyDescent="0.2">
      <c r="B304" s="214" t="s">
        <v>492</v>
      </c>
      <c r="C304" s="215"/>
      <c r="D304" s="215"/>
      <c r="E304" s="215"/>
      <c r="F304" s="215"/>
      <c r="G304" s="215"/>
      <c r="H304" s="216" t="s">
        <v>294</v>
      </c>
      <c r="I304" s="216"/>
      <c r="J304" s="140" t="s">
        <v>294</v>
      </c>
      <c r="K304" s="140" t="s">
        <v>294</v>
      </c>
      <c r="L304" s="216" t="s">
        <v>294</v>
      </c>
      <c r="M304" s="217"/>
      <c r="O304" s="86"/>
      <c r="P304" s="144" t="s">
        <v>193</v>
      </c>
      <c r="Q304" s="145"/>
      <c r="R304" s="86"/>
    </row>
    <row r="305" spans="2:18" ht="13.5" thickBot="1" x14ac:dyDescent="0.25">
      <c r="B305" s="214" t="s">
        <v>493</v>
      </c>
      <c r="C305" s="215"/>
      <c r="D305" s="215"/>
      <c r="E305" s="215"/>
      <c r="F305" s="215"/>
      <c r="G305" s="215"/>
      <c r="H305" s="216" t="s">
        <v>294</v>
      </c>
      <c r="I305" s="216"/>
      <c r="J305" s="140" t="s">
        <v>294</v>
      </c>
      <c r="K305" s="140" t="s">
        <v>294</v>
      </c>
      <c r="L305" s="216" t="s">
        <v>294</v>
      </c>
      <c r="M305" s="217"/>
      <c r="O305" s="86"/>
      <c r="P305" s="155" t="s">
        <v>193</v>
      </c>
      <c r="Q305" s="145"/>
      <c r="R305" s="86"/>
    </row>
    <row r="306" spans="2:18" ht="13.5" thickBot="1" x14ac:dyDescent="0.25">
      <c r="B306" s="214" t="s">
        <v>494</v>
      </c>
      <c r="C306" s="215"/>
      <c r="D306" s="215"/>
      <c r="E306" s="215"/>
      <c r="F306" s="215"/>
      <c r="G306" s="215"/>
      <c r="H306" s="216" t="s">
        <v>294</v>
      </c>
      <c r="I306" s="216"/>
      <c r="J306" s="140" t="s">
        <v>294</v>
      </c>
      <c r="K306" s="140" t="s">
        <v>294</v>
      </c>
      <c r="L306" s="216" t="s">
        <v>294</v>
      </c>
      <c r="M306" s="217"/>
      <c r="O306" s="166" t="s">
        <v>969</v>
      </c>
      <c r="P306" s="147" t="str">
        <f>+J327</f>
        <v>3.231.644,06</v>
      </c>
      <c r="Q306" s="145"/>
      <c r="R306" s="86"/>
    </row>
    <row r="307" spans="2:18" x14ac:dyDescent="0.2">
      <c r="B307" s="214" t="s">
        <v>496</v>
      </c>
      <c r="C307" s="215"/>
      <c r="D307" s="215"/>
      <c r="E307" s="215"/>
      <c r="F307" s="215"/>
      <c r="G307" s="215"/>
      <c r="H307" s="216" t="s">
        <v>294</v>
      </c>
      <c r="I307" s="216"/>
      <c r="J307" s="140" t="s">
        <v>294</v>
      </c>
      <c r="K307" s="140" t="s">
        <v>294</v>
      </c>
      <c r="L307" s="216" t="s">
        <v>294</v>
      </c>
      <c r="M307" s="217"/>
      <c r="O307" s="86"/>
      <c r="P307" s="144"/>
      <c r="Q307" s="145"/>
      <c r="R307" s="86"/>
    </row>
    <row r="308" spans="2:18" s="86" customFormat="1" x14ac:dyDescent="0.2">
      <c r="B308" s="190" t="s">
        <v>500</v>
      </c>
      <c r="C308" s="191"/>
      <c r="D308" s="191"/>
      <c r="E308" s="191"/>
      <c r="F308" s="191"/>
      <c r="G308" s="191"/>
      <c r="H308" s="192" t="s">
        <v>294</v>
      </c>
      <c r="I308" s="192"/>
      <c r="J308" s="139" t="s">
        <v>970</v>
      </c>
      <c r="K308" s="139" t="s">
        <v>971</v>
      </c>
      <c r="L308" s="192" t="s">
        <v>972</v>
      </c>
      <c r="M308" s="193"/>
      <c r="P308" s="144"/>
      <c r="Q308" s="145"/>
    </row>
    <row r="309" spans="2:18" x14ac:dyDescent="0.2">
      <c r="B309" s="214" t="s">
        <v>501</v>
      </c>
      <c r="C309" s="215"/>
      <c r="D309" s="215"/>
      <c r="E309" s="215"/>
      <c r="F309" s="215"/>
      <c r="G309" s="215"/>
      <c r="H309" s="216" t="s">
        <v>294</v>
      </c>
      <c r="I309" s="216"/>
      <c r="J309" s="140" t="s">
        <v>970</v>
      </c>
      <c r="K309" s="140" t="s">
        <v>971</v>
      </c>
      <c r="L309" s="216" t="s">
        <v>972</v>
      </c>
      <c r="M309" s="217"/>
      <c r="O309" s="86"/>
      <c r="P309" s="144"/>
      <c r="Q309" s="145"/>
      <c r="R309" s="86"/>
    </row>
    <row r="310" spans="2:18" x14ac:dyDescent="0.2">
      <c r="B310" s="214" t="s">
        <v>502</v>
      </c>
      <c r="C310" s="215"/>
      <c r="D310" s="215"/>
      <c r="E310" s="215"/>
      <c r="F310" s="215"/>
      <c r="G310" s="215"/>
      <c r="H310" s="216" t="s">
        <v>294</v>
      </c>
      <c r="I310" s="216"/>
      <c r="J310" s="140" t="s">
        <v>973</v>
      </c>
      <c r="K310" s="140" t="s">
        <v>971</v>
      </c>
      <c r="L310" s="216" t="s">
        <v>974</v>
      </c>
      <c r="M310" s="217"/>
      <c r="O310" s="86"/>
      <c r="P310" s="144"/>
      <c r="Q310" s="145"/>
      <c r="R310" s="86"/>
    </row>
    <row r="311" spans="2:18" x14ac:dyDescent="0.2">
      <c r="B311" s="214" t="s">
        <v>975</v>
      </c>
      <c r="C311" s="215"/>
      <c r="D311" s="215"/>
      <c r="E311" s="215"/>
      <c r="F311" s="215"/>
      <c r="G311" s="215"/>
      <c r="H311" s="216" t="s">
        <v>294</v>
      </c>
      <c r="I311" s="216"/>
      <c r="J311" s="140" t="s">
        <v>820</v>
      </c>
      <c r="K311" s="140" t="s">
        <v>294</v>
      </c>
      <c r="L311" s="216" t="s">
        <v>820</v>
      </c>
      <c r="M311" s="217"/>
      <c r="O311" s="86"/>
      <c r="P311" s="144"/>
      <c r="Q311" s="145"/>
      <c r="R311" s="86"/>
    </row>
    <row r="312" spans="2:18" x14ac:dyDescent="0.2">
      <c r="B312" s="214" t="s">
        <v>504</v>
      </c>
      <c r="C312" s="215"/>
      <c r="D312" s="215"/>
      <c r="E312" s="215"/>
      <c r="F312" s="215"/>
      <c r="G312" s="215"/>
      <c r="H312" s="216" t="s">
        <v>294</v>
      </c>
      <c r="I312" s="216"/>
      <c r="J312" s="140" t="s">
        <v>976</v>
      </c>
      <c r="K312" s="140" t="s">
        <v>977</v>
      </c>
      <c r="L312" s="216" t="s">
        <v>978</v>
      </c>
      <c r="M312" s="217"/>
      <c r="O312" s="86"/>
      <c r="P312" s="144"/>
      <c r="Q312" s="145"/>
      <c r="R312" s="86"/>
    </row>
    <row r="313" spans="2:18" x14ac:dyDescent="0.2">
      <c r="B313" s="214" t="s">
        <v>505</v>
      </c>
      <c r="C313" s="215"/>
      <c r="D313" s="215"/>
      <c r="E313" s="215"/>
      <c r="F313" s="215"/>
      <c r="G313" s="215"/>
      <c r="H313" s="216" t="s">
        <v>294</v>
      </c>
      <c r="I313" s="216"/>
      <c r="J313" s="140" t="s">
        <v>853</v>
      </c>
      <c r="K313" s="140" t="s">
        <v>853</v>
      </c>
      <c r="L313" s="216" t="s">
        <v>294</v>
      </c>
      <c r="M313" s="217"/>
      <c r="O313" s="86"/>
      <c r="P313" s="144"/>
      <c r="Q313" s="145"/>
      <c r="R313" s="86"/>
    </row>
    <row r="314" spans="2:18" x14ac:dyDescent="0.2">
      <c r="B314" s="214" t="s">
        <v>979</v>
      </c>
      <c r="C314" s="215"/>
      <c r="D314" s="215"/>
      <c r="E314" s="215"/>
      <c r="F314" s="215"/>
      <c r="G314" s="215"/>
      <c r="H314" s="216" t="s">
        <v>294</v>
      </c>
      <c r="I314" s="216"/>
      <c r="J314" s="140" t="s">
        <v>980</v>
      </c>
      <c r="K314" s="140" t="s">
        <v>294</v>
      </c>
      <c r="L314" s="216" t="s">
        <v>980</v>
      </c>
      <c r="M314" s="217"/>
      <c r="O314" s="86"/>
      <c r="P314" s="144"/>
      <c r="Q314" s="145"/>
      <c r="R314" s="86"/>
    </row>
    <row r="315" spans="2:18" x14ac:dyDescent="0.2">
      <c r="B315" s="214" t="s">
        <v>981</v>
      </c>
      <c r="C315" s="215"/>
      <c r="D315" s="215"/>
      <c r="E315" s="215"/>
      <c r="F315" s="215"/>
      <c r="G315" s="215"/>
      <c r="H315" s="216" t="s">
        <v>294</v>
      </c>
      <c r="I315" s="216"/>
      <c r="J315" s="140" t="s">
        <v>294</v>
      </c>
      <c r="K315" s="140" t="s">
        <v>294</v>
      </c>
      <c r="L315" s="216" t="s">
        <v>294</v>
      </c>
      <c r="M315" s="217"/>
      <c r="O315" s="86"/>
      <c r="P315" s="144"/>
      <c r="Q315" s="145"/>
      <c r="R315" s="86"/>
    </row>
    <row r="316" spans="2:18" x14ac:dyDescent="0.2">
      <c r="B316" s="214" t="s">
        <v>982</v>
      </c>
      <c r="C316" s="215"/>
      <c r="D316" s="215"/>
      <c r="E316" s="215"/>
      <c r="F316" s="215"/>
      <c r="G316" s="215"/>
      <c r="H316" s="216" t="s">
        <v>294</v>
      </c>
      <c r="I316" s="216"/>
      <c r="J316" s="140" t="s">
        <v>980</v>
      </c>
      <c r="K316" s="140" t="s">
        <v>294</v>
      </c>
      <c r="L316" s="216" t="s">
        <v>980</v>
      </c>
      <c r="M316" s="217"/>
      <c r="O316" s="86"/>
      <c r="P316" s="144"/>
      <c r="Q316" s="145"/>
      <c r="R316" s="86"/>
    </row>
    <row r="317" spans="2:18" x14ac:dyDescent="0.2">
      <c r="B317" s="214" t="s">
        <v>983</v>
      </c>
      <c r="C317" s="215"/>
      <c r="D317" s="215"/>
      <c r="E317" s="215"/>
      <c r="F317" s="215"/>
      <c r="G317" s="215"/>
      <c r="H317" s="216" t="s">
        <v>294</v>
      </c>
      <c r="I317" s="216"/>
      <c r="J317" s="140" t="s">
        <v>294</v>
      </c>
      <c r="K317" s="140" t="s">
        <v>294</v>
      </c>
      <c r="L317" s="216" t="s">
        <v>294</v>
      </c>
      <c r="M317" s="217"/>
      <c r="O317" s="86"/>
      <c r="P317" s="144"/>
      <c r="Q317" s="145"/>
      <c r="R317" s="86"/>
    </row>
    <row r="318" spans="2:18" x14ac:dyDescent="0.2">
      <c r="B318" s="214" t="s">
        <v>510</v>
      </c>
      <c r="C318" s="215"/>
      <c r="D318" s="215"/>
      <c r="E318" s="215"/>
      <c r="F318" s="215"/>
      <c r="G318" s="215"/>
      <c r="H318" s="216" t="s">
        <v>294</v>
      </c>
      <c r="I318" s="216"/>
      <c r="J318" s="140" t="s">
        <v>984</v>
      </c>
      <c r="K318" s="140" t="s">
        <v>294</v>
      </c>
      <c r="L318" s="216" t="s">
        <v>984</v>
      </c>
      <c r="M318" s="217"/>
      <c r="O318" s="86"/>
      <c r="P318" s="144"/>
      <c r="Q318" s="145"/>
      <c r="R318" s="86"/>
    </row>
    <row r="319" spans="2:18" x14ac:dyDescent="0.2">
      <c r="B319" s="214" t="s">
        <v>511</v>
      </c>
      <c r="C319" s="215"/>
      <c r="D319" s="215"/>
      <c r="E319" s="215"/>
      <c r="F319" s="215"/>
      <c r="G319" s="215"/>
      <c r="H319" s="216" t="s">
        <v>294</v>
      </c>
      <c r="I319" s="216"/>
      <c r="J319" s="140" t="s">
        <v>984</v>
      </c>
      <c r="K319" s="140" t="s">
        <v>294</v>
      </c>
      <c r="L319" s="216" t="s">
        <v>984</v>
      </c>
      <c r="M319" s="217"/>
      <c r="O319" s="86"/>
      <c r="P319" s="144"/>
      <c r="Q319" s="145"/>
      <c r="R319" s="86"/>
    </row>
    <row r="320" spans="2:18" x14ac:dyDescent="0.2">
      <c r="B320" s="214" t="s">
        <v>512</v>
      </c>
      <c r="C320" s="215"/>
      <c r="D320" s="215"/>
      <c r="E320" s="215"/>
      <c r="F320" s="215"/>
      <c r="G320" s="215"/>
      <c r="H320" s="216" t="s">
        <v>294</v>
      </c>
      <c r="I320" s="216"/>
      <c r="J320" s="140" t="s">
        <v>294</v>
      </c>
      <c r="K320" s="140" t="s">
        <v>294</v>
      </c>
      <c r="L320" s="216" t="s">
        <v>294</v>
      </c>
      <c r="M320" s="217"/>
      <c r="O320" s="86"/>
      <c r="P320" s="144"/>
      <c r="Q320" s="145"/>
      <c r="R320" s="86"/>
    </row>
    <row r="321" spans="2:18" x14ac:dyDescent="0.2">
      <c r="B321" s="214" t="s">
        <v>514</v>
      </c>
      <c r="C321" s="215"/>
      <c r="D321" s="215"/>
      <c r="E321" s="215"/>
      <c r="F321" s="215"/>
      <c r="G321" s="215"/>
      <c r="H321" s="216" t="s">
        <v>294</v>
      </c>
      <c r="I321" s="216"/>
      <c r="J321" s="140" t="s">
        <v>985</v>
      </c>
      <c r="K321" s="140" t="s">
        <v>294</v>
      </c>
      <c r="L321" s="216" t="s">
        <v>985</v>
      </c>
      <c r="M321" s="217"/>
      <c r="O321" s="86"/>
      <c r="P321" s="144"/>
      <c r="Q321" s="145"/>
      <c r="R321" s="86"/>
    </row>
    <row r="322" spans="2:18" x14ac:dyDescent="0.2">
      <c r="B322" s="214" t="s">
        <v>986</v>
      </c>
      <c r="C322" s="215"/>
      <c r="D322" s="215"/>
      <c r="E322" s="215"/>
      <c r="F322" s="215"/>
      <c r="G322" s="215"/>
      <c r="H322" s="216" t="s">
        <v>294</v>
      </c>
      <c r="I322" s="216"/>
      <c r="J322" s="140" t="s">
        <v>985</v>
      </c>
      <c r="K322" s="140" t="s">
        <v>294</v>
      </c>
      <c r="L322" s="216" t="s">
        <v>985</v>
      </c>
      <c r="M322" s="217"/>
      <c r="O322" s="86"/>
      <c r="P322" s="144"/>
      <c r="Q322" s="145"/>
      <c r="R322" s="86"/>
    </row>
    <row r="323" spans="2:18" x14ac:dyDescent="0.2">
      <c r="B323" s="214" t="s">
        <v>516</v>
      </c>
      <c r="C323" s="215"/>
      <c r="D323" s="215"/>
      <c r="E323" s="215"/>
      <c r="F323" s="215"/>
      <c r="G323" s="215"/>
      <c r="H323" s="216" t="s">
        <v>294</v>
      </c>
      <c r="I323" s="216"/>
      <c r="J323" s="140" t="s">
        <v>854</v>
      </c>
      <c r="K323" s="140" t="s">
        <v>294</v>
      </c>
      <c r="L323" s="216" t="s">
        <v>854</v>
      </c>
      <c r="M323" s="217"/>
      <c r="O323" s="86"/>
      <c r="P323" s="144"/>
      <c r="Q323" s="145"/>
      <c r="R323" s="86"/>
    </row>
    <row r="324" spans="2:18" x14ac:dyDescent="0.2">
      <c r="B324" s="214" t="s">
        <v>517</v>
      </c>
      <c r="C324" s="215"/>
      <c r="D324" s="215"/>
      <c r="E324" s="215"/>
      <c r="F324" s="215"/>
      <c r="G324" s="215"/>
      <c r="H324" s="216" t="s">
        <v>294</v>
      </c>
      <c r="I324" s="216"/>
      <c r="J324" s="140" t="s">
        <v>835</v>
      </c>
      <c r="K324" s="140" t="s">
        <v>294</v>
      </c>
      <c r="L324" s="216" t="s">
        <v>835</v>
      </c>
      <c r="M324" s="217"/>
      <c r="O324" s="86"/>
      <c r="P324" s="144"/>
      <c r="Q324" s="145"/>
      <c r="R324" s="86"/>
    </row>
    <row r="325" spans="2:18" x14ac:dyDescent="0.2">
      <c r="B325" s="214" t="s">
        <v>518</v>
      </c>
      <c r="C325" s="215"/>
      <c r="D325" s="215"/>
      <c r="E325" s="215"/>
      <c r="F325" s="215"/>
      <c r="G325" s="215"/>
      <c r="H325" s="216" t="s">
        <v>294</v>
      </c>
      <c r="I325" s="216"/>
      <c r="J325" s="140" t="s">
        <v>987</v>
      </c>
      <c r="K325" s="140" t="s">
        <v>294</v>
      </c>
      <c r="L325" s="216" t="s">
        <v>987</v>
      </c>
      <c r="M325" s="217"/>
      <c r="O325" s="86"/>
      <c r="P325" s="144"/>
      <c r="Q325" s="145"/>
      <c r="R325" s="86"/>
    </row>
    <row r="326" spans="2:18" x14ac:dyDescent="0.2">
      <c r="B326" s="214" t="s">
        <v>519</v>
      </c>
      <c r="C326" s="215"/>
      <c r="D326" s="215"/>
      <c r="E326" s="215"/>
      <c r="F326" s="215"/>
      <c r="G326" s="215"/>
      <c r="H326" s="216" t="s">
        <v>294</v>
      </c>
      <c r="I326" s="216"/>
      <c r="J326" s="140" t="s">
        <v>987</v>
      </c>
      <c r="K326" s="140" t="s">
        <v>294</v>
      </c>
      <c r="L326" s="216" t="s">
        <v>987</v>
      </c>
      <c r="M326" s="217"/>
      <c r="O326" s="86"/>
      <c r="P326" s="144"/>
      <c r="Q326" s="145"/>
      <c r="R326" s="86"/>
    </row>
    <row r="327" spans="2:18" s="86" customFormat="1" x14ac:dyDescent="0.2">
      <c r="B327" s="190" t="s">
        <v>520</v>
      </c>
      <c r="C327" s="191"/>
      <c r="D327" s="191"/>
      <c r="E327" s="191"/>
      <c r="F327" s="191"/>
      <c r="G327" s="191"/>
      <c r="H327" s="192" t="s">
        <v>294</v>
      </c>
      <c r="I327" s="192"/>
      <c r="J327" s="139" t="s">
        <v>988</v>
      </c>
      <c r="K327" s="139" t="s">
        <v>294</v>
      </c>
      <c r="L327" s="192" t="s">
        <v>988</v>
      </c>
      <c r="M327" s="193"/>
      <c r="P327" s="144"/>
      <c r="Q327" s="145"/>
    </row>
    <row r="328" spans="2:18" x14ac:dyDescent="0.2">
      <c r="B328" s="214" t="s">
        <v>521</v>
      </c>
      <c r="C328" s="215"/>
      <c r="D328" s="215"/>
      <c r="E328" s="215"/>
      <c r="F328" s="215"/>
      <c r="G328" s="215"/>
      <c r="H328" s="216" t="s">
        <v>294</v>
      </c>
      <c r="I328" s="216"/>
      <c r="J328" s="140" t="s">
        <v>988</v>
      </c>
      <c r="K328" s="140" t="s">
        <v>294</v>
      </c>
      <c r="L328" s="216" t="s">
        <v>988</v>
      </c>
      <c r="M328" s="217"/>
      <c r="O328" s="86"/>
      <c r="P328" s="144"/>
      <c r="Q328" s="145"/>
      <c r="R328" s="86"/>
    </row>
    <row r="329" spans="2:18" x14ac:dyDescent="0.2">
      <c r="B329" s="214" t="s">
        <v>524</v>
      </c>
      <c r="C329" s="215"/>
      <c r="D329" s="215"/>
      <c r="E329" s="215"/>
      <c r="F329" s="215"/>
      <c r="G329" s="215"/>
      <c r="H329" s="216" t="s">
        <v>294</v>
      </c>
      <c r="I329" s="216"/>
      <c r="J329" s="140" t="s">
        <v>988</v>
      </c>
      <c r="K329" s="140" t="s">
        <v>294</v>
      </c>
      <c r="L329" s="216" t="s">
        <v>988</v>
      </c>
      <c r="M329" s="217"/>
      <c r="O329" s="86"/>
      <c r="P329" s="144"/>
      <c r="Q329" s="145"/>
      <c r="R329" s="86"/>
    </row>
    <row r="330" spans="2:18" x14ac:dyDescent="0.2">
      <c r="B330" s="214" t="s">
        <v>525</v>
      </c>
      <c r="C330" s="215"/>
      <c r="D330" s="215"/>
      <c r="E330" s="215"/>
      <c r="F330" s="215"/>
      <c r="G330" s="215"/>
      <c r="H330" s="216" t="s">
        <v>294</v>
      </c>
      <c r="I330" s="216"/>
      <c r="J330" s="140" t="s">
        <v>294</v>
      </c>
      <c r="K330" s="140" t="s">
        <v>294</v>
      </c>
      <c r="L330" s="216" t="s">
        <v>294</v>
      </c>
      <c r="M330" s="217"/>
      <c r="O330" s="86"/>
      <c r="P330" s="144"/>
      <c r="Q330" s="145"/>
      <c r="R330" s="86"/>
    </row>
    <row r="331" spans="2:18" x14ac:dyDescent="0.2">
      <c r="B331" s="214" t="s">
        <v>526</v>
      </c>
      <c r="C331" s="215"/>
      <c r="D331" s="215"/>
      <c r="E331" s="215"/>
      <c r="F331" s="215"/>
      <c r="G331" s="215"/>
      <c r="H331" s="216" t="s">
        <v>294</v>
      </c>
      <c r="I331" s="216"/>
      <c r="J331" s="140" t="s">
        <v>988</v>
      </c>
      <c r="K331" s="140" t="s">
        <v>294</v>
      </c>
      <c r="L331" s="216" t="s">
        <v>988</v>
      </c>
      <c r="M331" s="217"/>
      <c r="O331" s="86"/>
      <c r="P331" s="144"/>
      <c r="Q331" s="145"/>
      <c r="R331" s="86"/>
    </row>
    <row r="332" spans="2:18" x14ac:dyDescent="0.2">
      <c r="B332" s="214" t="s">
        <v>528</v>
      </c>
      <c r="C332" s="215"/>
      <c r="D332" s="215"/>
      <c r="E332" s="215"/>
      <c r="F332" s="215"/>
      <c r="G332" s="215"/>
      <c r="H332" s="216" t="s">
        <v>294</v>
      </c>
      <c r="I332" s="216"/>
      <c r="J332" s="140" t="s">
        <v>294</v>
      </c>
      <c r="K332" s="140" t="s">
        <v>294</v>
      </c>
      <c r="L332" s="216" t="s">
        <v>294</v>
      </c>
      <c r="M332" s="217"/>
      <c r="O332" s="86"/>
      <c r="P332" s="144"/>
      <c r="Q332" s="145"/>
      <c r="R332" s="86"/>
    </row>
    <row r="333" spans="2:18" x14ac:dyDescent="0.2">
      <c r="B333" s="214" t="s">
        <v>529</v>
      </c>
      <c r="C333" s="215"/>
      <c r="D333" s="215"/>
      <c r="E333" s="215"/>
      <c r="F333" s="215"/>
      <c r="G333" s="215"/>
      <c r="H333" s="216" t="s">
        <v>294</v>
      </c>
      <c r="I333" s="216"/>
      <c r="J333" s="140" t="s">
        <v>294</v>
      </c>
      <c r="K333" s="140" t="s">
        <v>294</v>
      </c>
      <c r="L333" s="216" t="s">
        <v>294</v>
      </c>
      <c r="M333" s="217"/>
      <c r="O333" s="86"/>
      <c r="P333" s="144"/>
      <c r="Q333" s="145"/>
      <c r="R333" s="86"/>
    </row>
    <row r="334" spans="2:18" x14ac:dyDescent="0.2">
      <c r="B334" s="214" t="s">
        <v>530</v>
      </c>
      <c r="C334" s="215"/>
      <c r="D334" s="215"/>
      <c r="E334" s="215"/>
      <c r="F334" s="215"/>
      <c r="G334" s="215"/>
      <c r="H334" s="216" t="s">
        <v>294</v>
      </c>
      <c r="I334" s="216"/>
      <c r="J334" s="140" t="s">
        <v>294</v>
      </c>
      <c r="K334" s="140" t="s">
        <v>294</v>
      </c>
      <c r="L334" s="216" t="s">
        <v>294</v>
      </c>
      <c r="M334" s="217"/>
      <c r="O334" s="86"/>
      <c r="P334" s="144"/>
      <c r="Q334" s="145"/>
      <c r="R334" s="86"/>
    </row>
    <row r="335" spans="2:18" x14ac:dyDescent="0.2">
      <c r="B335" s="214" t="s">
        <v>531</v>
      </c>
      <c r="C335" s="215"/>
      <c r="D335" s="215"/>
      <c r="E335" s="215"/>
      <c r="F335" s="215"/>
      <c r="G335" s="215"/>
      <c r="H335" s="216" t="s">
        <v>294</v>
      </c>
      <c r="I335" s="216"/>
      <c r="J335" s="140" t="s">
        <v>294</v>
      </c>
      <c r="K335" s="140" t="s">
        <v>294</v>
      </c>
      <c r="L335" s="216" t="s">
        <v>294</v>
      </c>
      <c r="M335" s="217"/>
      <c r="O335" s="86"/>
      <c r="P335" s="144"/>
      <c r="Q335" s="145"/>
      <c r="R335" s="86"/>
    </row>
    <row r="336" spans="2:18" x14ac:dyDescent="0.2">
      <c r="B336" s="214" t="s">
        <v>533</v>
      </c>
      <c r="C336" s="215"/>
      <c r="D336" s="215"/>
      <c r="E336" s="215"/>
      <c r="F336" s="215"/>
      <c r="G336" s="215"/>
      <c r="H336" s="216" t="s">
        <v>294</v>
      </c>
      <c r="I336" s="216"/>
      <c r="J336" s="140" t="s">
        <v>294</v>
      </c>
      <c r="K336" s="140" t="s">
        <v>294</v>
      </c>
      <c r="L336" s="216" t="s">
        <v>294</v>
      </c>
      <c r="M336" s="217"/>
      <c r="O336" s="86"/>
      <c r="P336" s="144"/>
      <c r="Q336" s="145"/>
      <c r="R336" s="86"/>
    </row>
    <row r="337" spans="2:18" x14ac:dyDescent="0.2">
      <c r="B337" s="214" t="s">
        <v>989</v>
      </c>
      <c r="C337" s="215"/>
      <c r="D337" s="215"/>
      <c r="E337" s="215"/>
      <c r="F337" s="215"/>
      <c r="G337" s="215"/>
      <c r="H337" s="216" t="s">
        <v>294</v>
      </c>
      <c r="I337" s="216"/>
      <c r="J337" s="140" t="s">
        <v>294</v>
      </c>
      <c r="K337" s="140" t="s">
        <v>294</v>
      </c>
      <c r="L337" s="216" t="s">
        <v>294</v>
      </c>
      <c r="M337" s="217"/>
      <c r="O337" s="86"/>
      <c r="P337" s="144"/>
      <c r="Q337" s="145"/>
      <c r="R337" s="86"/>
    </row>
    <row r="338" spans="2:18" s="86" customFormat="1" x14ac:dyDescent="0.2">
      <c r="B338" s="190" t="s">
        <v>535</v>
      </c>
      <c r="C338" s="191"/>
      <c r="D338" s="191"/>
      <c r="E338" s="191"/>
      <c r="F338" s="191"/>
      <c r="G338" s="191"/>
      <c r="H338" s="192" t="s">
        <v>294</v>
      </c>
      <c r="I338" s="192"/>
      <c r="J338" s="139" t="s">
        <v>990</v>
      </c>
      <c r="K338" s="139" t="s">
        <v>990</v>
      </c>
      <c r="L338" s="192" t="s">
        <v>294</v>
      </c>
      <c r="M338" s="193"/>
      <c r="P338" s="144"/>
      <c r="Q338" s="145"/>
    </row>
    <row r="339" spans="2:18" s="86" customFormat="1" x14ac:dyDescent="0.2">
      <c r="B339" s="190" t="s">
        <v>536</v>
      </c>
      <c r="C339" s="191"/>
      <c r="D339" s="191"/>
      <c r="E339" s="191"/>
      <c r="F339" s="191"/>
      <c r="G339" s="191"/>
      <c r="H339" s="192" t="s">
        <v>991</v>
      </c>
      <c r="I339" s="192"/>
      <c r="J339" s="139" t="s">
        <v>294</v>
      </c>
      <c r="K339" s="139" t="s">
        <v>294</v>
      </c>
      <c r="L339" s="192" t="s">
        <v>991</v>
      </c>
      <c r="M339" s="193"/>
      <c r="P339" s="144"/>
      <c r="Q339" s="145"/>
    </row>
    <row r="340" spans="2:18" x14ac:dyDescent="0.2">
      <c r="B340" s="214" t="s">
        <v>537</v>
      </c>
      <c r="C340" s="215"/>
      <c r="D340" s="215"/>
      <c r="E340" s="215"/>
      <c r="F340" s="215"/>
      <c r="G340" s="215"/>
      <c r="H340" s="216" t="s">
        <v>991</v>
      </c>
      <c r="I340" s="216"/>
      <c r="J340" s="140" t="s">
        <v>294</v>
      </c>
      <c r="K340" s="140" t="s">
        <v>294</v>
      </c>
      <c r="L340" s="216" t="s">
        <v>991</v>
      </c>
      <c r="M340" s="217"/>
      <c r="O340" s="86"/>
      <c r="P340" s="144"/>
      <c r="Q340" s="145"/>
      <c r="R340" s="86"/>
    </row>
    <row r="341" spans="2:18" x14ac:dyDescent="0.2">
      <c r="B341" s="214" t="s">
        <v>538</v>
      </c>
      <c r="C341" s="215"/>
      <c r="D341" s="215"/>
      <c r="E341" s="215"/>
      <c r="F341" s="215"/>
      <c r="G341" s="215"/>
      <c r="H341" s="216" t="s">
        <v>991</v>
      </c>
      <c r="I341" s="216"/>
      <c r="J341" s="140" t="s">
        <v>294</v>
      </c>
      <c r="K341" s="140" t="s">
        <v>294</v>
      </c>
      <c r="L341" s="216" t="s">
        <v>991</v>
      </c>
      <c r="M341" s="217"/>
      <c r="O341" s="86"/>
      <c r="P341" s="144"/>
      <c r="Q341" s="145"/>
      <c r="R341" s="86"/>
    </row>
    <row r="342" spans="2:18" x14ac:dyDescent="0.2">
      <c r="B342" s="214" t="s">
        <v>992</v>
      </c>
      <c r="C342" s="215"/>
      <c r="D342" s="215"/>
      <c r="E342" s="215"/>
      <c r="F342" s="215"/>
      <c r="G342" s="215"/>
      <c r="H342" s="216" t="s">
        <v>991</v>
      </c>
      <c r="I342" s="216"/>
      <c r="J342" s="140" t="s">
        <v>294</v>
      </c>
      <c r="K342" s="140" t="s">
        <v>294</v>
      </c>
      <c r="L342" s="216" t="s">
        <v>991</v>
      </c>
      <c r="M342" s="217"/>
      <c r="O342" s="86"/>
      <c r="P342" s="144"/>
      <c r="Q342" s="145"/>
      <c r="R342" s="86"/>
    </row>
    <row r="343" spans="2:18" s="86" customFormat="1" x14ac:dyDescent="0.2">
      <c r="B343" s="190" t="s">
        <v>541</v>
      </c>
      <c r="C343" s="191"/>
      <c r="D343" s="191"/>
      <c r="E343" s="191"/>
      <c r="F343" s="191"/>
      <c r="G343" s="191"/>
      <c r="H343" s="192" t="s">
        <v>993</v>
      </c>
      <c r="I343" s="192"/>
      <c r="J343" s="139" t="s">
        <v>990</v>
      </c>
      <c r="K343" s="139" t="s">
        <v>294</v>
      </c>
      <c r="L343" s="192" t="s">
        <v>994</v>
      </c>
      <c r="M343" s="193"/>
      <c r="P343" s="144"/>
      <c r="Q343" s="145"/>
    </row>
    <row r="344" spans="2:18" x14ac:dyDescent="0.2">
      <c r="B344" s="214" t="s">
        <v>542</v>
      </c>
      <c r="C344" s="215"/>
      <c r="D344" s="215"/>
      <c r="E344" s="215"/>
      <c r="F344" s="215"/>
      <c r="G344" s="215"/>
      <c r="H344" s="216" t="s">
        <v>995</v>
      </c>
      <c r="I344" s="216"/>
      <c r="J344" s="140" t="s">
        <v>996</v>
      </c>
      <c r="K344" s="140" t="s">
        <v>294</v>
      </c>
      <c r="L344" s="216" t="s">
        <v>997</v>
      </c>
      <c r="M344" s="217"/>
      <c r="O344" s="86"/>
      <c r="P344" s="144"/>
      <c r="Q344" s="145"/>
      <c r="R344" s="86"/>
    </row>
    <row r="345" spans="2:18" x14ac:dyDescent="0.2">
      <c r="B345" s="214" t="s">
        <v>543</v>
      </c>
      <c r="C345" s="215"/>
      <c r="D345" s="215"/>
      <c r="E345" s="215"/>
      <c r="F345" s="215"/>
      <c r="G345" s="215"/>
      <c r="H345" s="216" t="s">
        <v>995</v>
      </c>
      <c r="I345" s="216"/>
      <c r="J345" s="140" t="s">
        <v>996</v>
      </c>
      <c r="K345" s="140" t="s">
        <v>294</v>
      </c>
      <c r="L345" s="216" t="s">
        <v>997</v>
      </c>
      <c r="M345" s="217"/>
      <c r="O345" s="86"/>
      <c r="P345" s="144"/>
      <c r="Q345" s="145"/>
      <c r="R345" s="86"/>
    </row>
    <row r="346" spans="2:18" x14ac:dyDescent="0.2">
      <c r="B346" s="214" t="s">
        <v>998</v>
      </c>
      <c r="C346" s="215"/>
      <c r="D346" s="215"/>
      <c r="E346" s="215"/>
      <c r="F346" s="215"/>
      <c r="G346" s="215"/>
      <c r="H346" s="216" t="s">
        <v>999</v>
      </c>
      <c r="I346" s="216"/>
      <c r="J346" s="140" t="s">
        <v>294</v>
      </c>
      <c r="K346" s="140" t="s">
        <v>294</v>
      </c>
      <c r="L346" s="216" t="s">
        <v>999</v>
      </c>
      <c r="M346" s="217"/>
      <c r="O346" s="86"/>
      <c r="P346" s="144"/>
      <c r="Q346" s="145"/>
      <c r="R346" s="86"/>
    </row>
    <row r="347" spans="2:18" x14ac:dyDescent="0.2">
      <c r="B347" s="214" t="s">
        <v>1000</v>
      </c>
      <c r="C347" s="215"/>
      <c r="D347" s="215"/>
      <c r="E347" s="215"/>
      <c r="F347" s="215"/>
      <c r="G347" s="215"/>
      <c r="H347" s="216" t="s">
        <v>1001</v>
      </c>
      <c r="I347" s="216"/>
      <c r="J347" s="140" t="s">
        <v>294</v>
      </c>
      <c r="K347" s="140" t="s">
        <v>294</v>
      </c>
      <c r="L347" s="216" t="s">
        <v>1001</v>
      </c>
      <c r="M347" s="217"/>
      <c r="O347" s="86"/>
      <c r="P347" s="144"/>
      <c r="Q347" s="145"/>
      <c r="R347" s="86"/>
    </row>
    <row r="348" spans="2:18" x14ac:dyDescent="0.2">
      <c r="B348" s="214" t="s">
        <v>1002</v>
      </c>
      <c r="C348" s="215"/>
      <c r="D348" s="215"/>
      <c r="E348" s="215"/>
      <c r="F348" s="215"/>
      <c r="G348" s="215"/>
      <c r="H348" s="216" t="s">
        <v>1003</v>
      </c>
      <c r="I348" s="216"/>
      <c r="J348" s="140" t="s">
        <v>294</v>
      </c>
      <c r="K348" s="140" t="s">
        <v>294</v>
      </c>
      <c r="L348" s="216" t="s">
        <v>1003</v>
      </c>
      <c r="M348" s="217"/>
      <c r="O348" s="86"/>
      <c r="P348" s="144"/>
      <c r="Q348" s="145"/>
      <c r="R348" s="86"/>
    </row>
    <row r="349" spans="2:18" x14ac:dyDescent="0.2">
      <c r="B349" s="214" t="s">
        <v>1004</v>
      </c>
      <c r="C349" s="215"/>
      <c r="D349" s="215"/>
      <c r="E349" s="215"/>
      <c r="F349" s="215"/>
      <c r="G349" s="215"/>
      <c r="H349" s="216" t="s">
        <v>1005</v>
      </c>
      <c r="I349" s="216"/>
      <c r="J349" s="140" t="s">
        <v>1006</v>
      </c>
      <c r="K349" s="140" t="s">
        <v>294</v>
      </c>
      <c r="L349" s="216" t="s">
        <v>1007</v>
      </c>
      <c r="M349" s="217"/>
      <c r="O349" s="86"/>
      <c r="P349" s="144"/>
      <c r="Q349" s="145"/>
      <c r="R349" s="86"/>
    </row>
    <row r="350" spans="2:18" x14ac:dyDescent="0.2">
      <c r="B350" s="214" t="s">
        <v>1008</v>
      </c>
      <c r="C350" s="215"/>
      <c r="D350" s="215"/>
      <c r="E350" s="215"/>
      <c r="F350" s="215"/>
      <c r="G350" s="215"/>
      <c r="H350" s="216" t="s">
        <v>1009</v>
      </c>
      <c r="I350" s="216"/>
      <c r="J350" s="140" t="s">
        <v>1010</v>
      </c>
      <c r="K350" s="140" t="s">
        <v>294</v>
      </c>
      <c r="L350" s="216" t="s">
        <v>1011</v>
      </c>
      <c r="M350" s="217"/>
      <c r="O350" s="86"/>
      <c r="P350" s="144"/>
      <c r="Q350" s="145"/>
      <c r="R350" s="86"/>
    </row>
    <row r="351" spans="2:18" x14ac:dyDescent="0.2">
      <c r="B351" s="214" t="s">
        <v>1012</v>
      </c>
      <c r="C351" s="215"/>
      <c r="D351" s="215"/>
      <c r="E351" s="215"/>
      <c r="F351" s="215"/>
      <c r="G351" s="215"/>
      <c r="H351" s="216" t="s">
        <v>1013</v>
      </c>
      <c r="I351" s="216"/>
      <c r="J351" s="140" t="s">
        <v>1014</v>
      </c>
      <c r="K351" s="140" t="s">
        <v>294</v>
      </c>
      <c r="L351" s="216" t="s">
        <v>1015</v>
      </c>
      <c r="M351" s="217"/>
      <c r="O351" s="86"/>
      <c r="P351" s="144"/>
      <c r="Q351" s="145"/>
      <c r="R351" s="86"/>
    </row>
    <row r="352" spans="2:18" x14ac:dyDescent="0.2">
      <c r="B352" s="214" t="s">
        <v>550</v>
      </c>
      <c r="C352" s="215"/>
      <c r="D352" s="215"/>
      <c r="E352" s="215"/>
      <c r="F352" s="215"/>
      <c r="G352" s="215"/>
      <c r="H352" s="216" t="s">
        <v>1016</v>
      </c>
      <c r="I352" s="216"/>
      <c r="J352" s="140" t="s">
        <v>1017</v>
      </c>
      <c r="K352" s="140" t="s">
        <v>294</v>
      </c>
      <c r="L352" s="216" t="s">
        <v>1018</v>
      </c>
      <c r="M352" s="217"/>
      <c r="O352" s="86"/>
      <c r="P352" s="144"/>
      <c r="Q352" s="145"/>
      <c r="R352" s="86"/>
    </row>
    <row r="353" spans="2:18" x14ac:dyDescent="0.2">
      <c r="B353" s="214" t="s">
        <v>551</v>
      </c>
      <c r="C353" s="215"/>
      <c r="D353" s="215"/>
      <c r="E353" s="215"/>
      <c r="F353" s="215"/>
      <c r="G353" s="215"/>
      <c r="H353" s="216" t="s">
        <v>1016</v>
      </c>
      <c r="I353" s="216"/>
      <c r="J353" s="140" t="s">
        <v>1017</v>
      </c>
      <c r="K353" s="140" t="s">
        <v>294</v>
      </c>
      <c r="L353" s="216" t="s">
        <v>1018</v>
      </c>
      <c r="M353" s="217"/>
      <c r="O353" s="86"/>
      <c r="P353" s="144"/>
      <c r="Q353" s="145"/>
      <c r="R353" s="86"/>
    </row>
    <row r="354" spans="2:18" x14ac:dyDescent="0.2">
      <c r="B354" s="214" t="s">
        <v>552</v>
      </c>
      <c r="C354" s="215"/>
      <c r="D354" s="215"/>
      <c r="E354" s="215"/>
      <c r="F354" s="215"/>
      <c r="G354" s="215"/>
      <c r="H354" s="216" t="s">
        <v>1019</v>
      </c>
      <c r="I354" s="216"/>
      <c r="J354" s="140" t="s">
        <v>1020</v>
      </c>
      <c r="K354" s="140" t="s">
        <v>294</v>
      </c>
      <c r="L354" s="216" t="s">
        <v>1021</v>
      </c>
      <c r="M354" s="217"/>
      <c r="O354" s="86"/>
      <c r="P354" s="144"/>
      <c r="Q354" s="145"/>
      <c r="R354" s="86"/>
    </row>
    <row r="355" spans="2:18" x14ac:dyDescent="0.2">
      <c r="B355" s="214" t="s">
        <v>553</v>
      </c>
      <c r="C355" s="215"/>
      <c r="D355" s="215"/>
      <c r="E355" s="215"/>
      <c r="F355" s="215"/>
      <c r="G355" s="215"/>
      <c r="H355" s="216" t="s">
        <v>1022</v>
      </c>
      <c r="I355" s="216"/>
      <c r="J355" s="140" t="s">
        <v>1023</v>
      </c>
      <c r="K355" s="140" t="s">
        <v>294</v>
      </c>
      <c r="L355" s="216" t="s">
        <v>1024</v>
      </c>
      <c r="M355" s="217"/>
      <c r="O355" s="86"/>
      <c r="P355" s="144"/>
      <c r="Q355" s="145"/>
      <c r="R355" s="86"/>
    </row>
    <row r="356" spans="2:18" x14ac:dyDescent="0.2">
      <c r="B356" s="214" t="s">
        <v>554</v>
      </c>
      <c r="C356" s="215"/>
      <c r="D356" s="215"/>
      <c r="E356" s="215"/>
      <c r="F356" s="215"/>
      <c r="G356" s="215"/>
      <c r="H356" s="216" t="s">
        <v>1025</v>
      </c>
      <c r="I356" s="216"/>
      <c r="J356" s="140" t="s">
        <v>1026</v>
      </c>
      <c r="K356" s="140" t="s">
        <v>294</v>
      </c>
      <c r="L356" s="216" t="s">
        <v>1027</v>
      </c>
      <c r="M356" s="217"/>
    </row>
    <row r="357" spans="2:18" x14ac:dyDescent="0.2">
      <c r="B357" s="214" t="s">
        <v>555</v>
      </c>
      <c r="C357" s="215"/>
      <c r="D357" s="215"/>
      <c r="E357" s="215"/>
      <c r="F357" s="215"/>
      <c r="G357" s="215"/>
      <c r="H357" s="216" t="s">
        <v>1028</v>
      </c>
      <c r="I357" s="216"/>
      <c r="J357" s="140" t="s">
        <v>1029</v>
      </c>
      <c r="K357" s="140" t="s">
        <v>294</v>
      </c>
      <c r="L357" s="216" t="s">
        <v>1030</v>
      </c>
      <c r="M357" s="217"/>
    </row>
    <row r="358" spans="2:18" s="86" customFormat="1" x14ac:dyDescent="0.2">
      <c r="B358" s="190" t="s">
        <v>556</v>
      </c>
      <c r="C358" s="191"/>
      <c r="D358" s="191"/>
      <c r="E358" s="191"/>
      <c r="F358" s="191"/>
      <c r="G358" s="191"/>
      <c r="H358" s="231">
        <v>3238310333904.48</v>
      </c>
      <c r="I358" s="192"/>
      <c r="J358" s="139" t="s">
        <v>294</v>
      </c>
      <c r="K358" s="139" t="s">
        <v>990</v>
      </c>
      <c r="L358" s="231">
        <v>3326903681875.48</v>
      </c>
      <c r="M358" s="193"/>
      <c r="O358" s="67"/>
      <c r="P358" s="67"/>
      <c r="Q358" s="136"/>
      <c r="R358" s="67"/>
    </row>
    <row r="359" spans="2:18" x14ac:dyDescent="0.2">
      <c r="B359" s="214" t="s">
        <v>557</v>
      </c>
      <c r="C359" s="215"/>
      <c r="D359" s="215"/>
      <c r="E359" s="215"/>
      <c r="F359" s="215"/>
      <c r="G359" s="215"/>
      <c r="H359" s="230">
        <v>13571191</v>
      </c>
      <c r="I359" s="216"/>
      <c r="J359" s="140" t="s">
        <v>294</v>
      </c>
      <c r="K359" s="140" t="s">
        <v>294</v>
      </c>
      <c r="L359" s="230">
        <v>13571191</v>
      </c>
      <c r="M359" s="217"/>
    </row>
    <row r="360" spans="2:18" x14ac:dyDescent="0.2">
      <c r="B360" s="214" t="s">
        <v>558</v>
      </c>
      <c r="C360" s="215"/>
      <c r="D360" s="215"/>
      <c r="E360" s="215"/>
      <c r="F360" s="215"/>
      <c r="G360" s="215"/>
      <c r="H360" s="230">
        <v>13571191</v>
      </c>
      <c r="I360" s="216"/>
      <c r="J360" s="140" t="s">
        <v>294</v>
      </c>
      <c r="K360" s="140" t="s">
        <v>294</v>
      </c>
      <c r="L360" s="230">
        <v>13571191</v>
      </c>
      <c r="M360" s="217"/>
    </row>
    <row r="361" spans="2:18" x14ac:dyDescent="0.2">
      <c r="B361" s="214" t="s">
        <v>1031</v>
      </c>
      <c r="C361" s="215"/>
      <c r="D361" s="215"/>
      <c r="E361" s="215"/>
      <c r="F361" s="215"/>
      <c r="G361" s="215"/>
      <c r="H361" s="230">
        <v>13571191</v>
      </c>
      <c r="I361" s="216"/>
      <c r="J361" s="140" t="s">
        <v>294</v>
      </c>
      <c r="K361" s="140" t="s">
        <v>294</v>
      </c>
      <c r="L361" s="230">
        <v>13571191</v>
      </c>
      <c r="M361" s="217"/>
    </row>
    <row r="362" spans="2:18" x14ac:dyDescent="0.2">
      <c r="B362" s="214" t="s">
        <v>561</v>
      </c>
      <c r="C362" s="215"/>
      <c r="D362" s="215"/>
      <c r="E362" s="215"/>
      <c r="F362" s="215"/>
      <c r="G362" s="215"/>
      <c r="H362" s="230">
        <v>3238296762713.48</v>
      </c>
      <c r="I362" s="216"/>
      <c r="J362" s="140" t="s">
        <v>294</v>
      </c>
      <c r="K362" s="140" t="s">
        <v>990</v>
      </c>
      <c r="L362" s="230">
        <v>3326890110684.48</v>
      </c>
      <c r="M362" s="217"/>
    </row>
    <row r="363" spans="2:18" x14ac:dyDescent="0.2">
      <c r="B363" s="214" t="s">
        <v>562</v>
      </c>
      <c r="C363" s="215"/>
      <c r="D363" s="215"/>
      <c r="E363" s="215"/>
      <c r="F363" s="215"/>
      <c r="G363" s="215"/>
      <c r="H363" s="230">
        <v>253372641719.48001</v>
      </c>
      <c r="I363" s="216"/>
      <c r="J363" s="140" t="s">
        <v>294</v>
      </c>
      <c r="K363" s="140" t="s">
        <v>996</v>
      </c>
      <c r="L363" s="230">
        <v>262928547690.48001</v>
      </c>
      <c r="M363" s="217"/>
    </row>
    <row r="364" spans="2:18" x14ac:dyDescent="0.2">
      <c r="B364" s="214" t="s">
        <v>1032</v>
      </c>
      <c r="C364" s="215"/>
      <c r="D364" s="215"/>
      <c r="E364" s="215"/>
      <c r="F364" s="215"/>
      <c r="G364" s="215"/>
      <c r="H364" s="230">
        <v>115040233960</v>
      </c>
      <c r="I364" s="216"/>
      <c r="J364" s="140" t="s">
        <v>294</v>
      </c>
      <c r="K364" s="140" t="s">
        <v>294</v>
      </c>
      <c r="L364" s="230">
        <v>115040233960</v>
      </c>
      <c r="M364" s="217"/>
    </row>
    <row r="365" spans="2:18" x14ac:dyDescent="0.2">
      <c r="B365" s="214" t="s">
        <v>1033</v>
      </c>
      <c r="C365" s="215"/>
      <c r="D365" s="215"/>
      <c r="E365" s="215"/>
      <c r="F365" s="215"/>
      <c r="G365" s="215"/>
      <c r="H365" s="230">
        <v>13831405981</v>
      </c>
      <c r="I365" s="216"/>
      <c r="J365" s="140" t="s">
        <v>294</v>
      </c>
      <c r="K365" s="140" t="s">
        <v>294</v>
      </c>
      <c r="L365" s="230">
        <v>13831405981</v>
      </c>
      <c r="M365" s="217"/>
    </row>
    <row r="366" spans="2:18" x14ac:dyDescent="0.2">
      <c r="B366" s="214" t="s">
        <v>1034</v>
      </c>
      <c r="C366" s="215"/>
      <c r="D366" s="215"/>
      <c r="E366" s="215"/>
      <c r="F366" s="215"/>
      <c r="G366" s="215"/>
      <c r="H366" s="230">
        <v>426453263.75</v>
      </c>
      <c r="I366" s="216"/>
      <c r="J366" s="140" t="s">
        <v>294</v>
      </c>
      <c r="K366" s="140" t="s">
        <v>294</v>
      </c>
      <c r="L366" s="230">
        <v>426453263.75</v>
      </c>
      <c r="M366" s="217"/>
    </row>
    <row r="367" spans="2:18" x14ac:dyDescent="0.2">
      <c r="B367" s="214" t="s">
        <v>1035</v>
      </c>
      <c r="C367" s="215"/>
      <c r="D367" s="215"/>
      <c r="E367" s="215"/>
      <c r="F367" s="215"/>
      <c r="G367" s="215"/>
      <c r="H367" s="230">
        <v>109919880571</v>
      </c>
      <c r="I367" s="216"/>
      <c r="J367" s="140" t="s">
        <v>294</v>
      </c>
      <c r="K367" s="140" t="s">
        <v>1006</v>
      </c>
      <c r="L367" s="230">
        <v>118365150908</v>
      </c>
      <c r="M367" s="217"/>
    </row>
    <row r="368" spans="2:18" x14ac:dyDescent="0.2">
      <c r="B368" s="214" t="s">
        <v>1036</v>
      </c>
      <c r="C368" s="215"/>
      <c r="D368" s="215"/>
      <c r="E368" s="215"/>
      <c r="F368" s="215"/>
      <c r="G368" s="215"/>
      <c r="H368" s="230">
        <v>13166139310.48</v>
      </c>
      <c r="I368" s="216"/>
      <c r="J368" s="140" t="s">
        <v>294</v>
      </c>
      <c r="K368" s="140" t="s">
        <v>1010</v>
      </c>
      <c r="L368" s="230">
        <v>14179571752.48</v>
      </c>
      <c r="M368" s="217"/>
    </row>
    <row r="369" spans="2:18" x14ac:dyDescent="0.2">
      <c r="B369" s="214" t="s">
        <v>1037</v>
      </c>
      <c r="C369" s="215"/>
      <c r="D369" s="215"/>
      <c r="E369" s="215"/>
      <c r="F369" s="215"/>
      <c r="G369" s="215"/>
      <c r="H369" s="230">
        <v>988528633.25</v>
      </c>
      <c r="I369" s="216"/>
      <c r="J369" s="140" t="s">
        <v>294</v>
      </c>
      <c r="K369" s="140" t="s">
        <v>1014</v>
      </c>
      <c r="L369" s="230">
        <v>1085731825.25</v>
      </c>
      <c r="M369" s="217"/>
    </row>
    <row r="370" spans="2:18" x14ac:dyDescent="0.2">
      <c r="B370" s="214" t="s">
        <v>569</v>
      </c>
      <c r="C370" s="215"/>
      <c r="D370" s="215"/>
      <c r="E370" s="215"/>
      <c r="F370" s="215"/>
      <c r="G370" s="215"/>
      <c r="H370" s="230">
        <v>2984924120994</v>
      </c>
      <c r="I370" s="216"/>
      <c r="J370" s="140" t="s">
        <v>294</v>
      </c>
      <c r="K370" s="140" t="s">
        <v>1017</v>
      </c>
      <c r="L370" s="230">
        <v>3063961562994</v>
      </c>
      <c r="M370" s="217"/>
    </row>
    <row r="371" spans="2:18" x14ac:dyDescent="0.2">
      <c r="B371" s="214" t="s">
        <v>570</v>
      </c>
      <c r="C371" s="215"/>
      <c r="D371" s="215"/>
      <c r="E371" s="215"/>
      <c r="F371" s="215"/>
      <c r="G371" s="215"/>
      <c r="H371" s="230">
        <v>117567171000</v>
      </c>
      <c r="I371" s="216"/>
      <c r="J371" s="140" t="s">
        <v>294</v>
      </c>
      <c r="K371" s="140" t="s">
        <v>1020</v>
      </c>
      <c r="L371" s="230">
        <v>121047405000</v>
      </c>
      <c r="M371" s="217"/>
    </row>
    <row r="372" spans="2:18" x14ac:dyDescent="0.2">
      <c r="B372" s="214" t="s">
        <v>571</v>
      </c>
      <c r="C372" s="215"/>
      <c r="D372" s="215"/>
      <c r="E372" s="215"/>
      <c r="F372" s="215"/>
      <c r="G372" s="215"/>
      <c r="H372" s="230">
        <v>1576507517994</v>
      </c>
      <c r="I372" s="216"/>
      <c r="J372" s="140" t="s">
        <v>294</v>
      </c>
      <c r="K372" s="140" t="s">
        <v>1023</v>
      </c>
      <c r="L372" s="230">
        <v>1610401160994</v>
      </c>
      <c r="M372" s="217"/>
    </row>
    <row r="373" spans="2:18" x14ac:dyDescent="0.2">
      <c r="B373" s="214" t="s">
        <v>572</v>
      </c>
      <c r="C373" s="215"/>
      <c r="D373" s="215"/>
      <c r="E373" s="215"/>
      <c r="F373" s="215"/>
      <c r="G373" s="215"/>
      <c r="H373" s="230">
        <v>146663744000</v>
      </c>
      <c r="I373" s="216"/>
      <c r="J373" s="140" t="s">
        <v>294</v>
      </c>
      <c r="K373" s="140" t="s">
        <v>1026</v>
      </c>
      <c r="L373" s="230">
        <v>151122794000</v>
      </c>
      <c r="M373" s="217"/>
    </row>
    <row r="374" spans="2:18" x14ac:dyDescent="0.2">
      <c r="B374" s="214" t="s">
        <v>573</v>
      </c>
      <c r="C374" s="215"/>
      <c r="D374" s="215"/>
      <c r="E374" s="215"/>
      <c r="F374" s="215"/>
      <c r="G374" s="215"/>
      <c r="H374" s="230">
        <v>1144185688000</v>
      </c>
      <c r="I374" s="216"/>
      <c r="J374" s="140" t="s">
        <v>294</v>
      </c>
      <c r="K374" s="140" t="s">
        <v>1029</v>
      </c>
      <c r="L374" s="230">
        <v>1181390203000</v>
      </c>
      <c r="M374" s="217"/>
    </row>
    <row r="375" spans="2:18" s="86" customFormat="1" x14ac:dyDescent="0.2">
      <c r="B375" s="190" t="s">
        <v>574</v>
      </c>
      <c r="C375" s="191"/>
      <c r="D375" s="191"/>
      <c r="E375" s="191"/>
      <c r="F375" s="191"/>
      <c r="G375" s="191"/>
      <c r="H375" s="192" t="s">
        <v>294</v>
      </c>
      <c r="I375" s="192"/>
      <c r="J375" s="139" t="s">
        <v>294</v>
      </c>
      <c r="K375" s="139" t="s">
        <v>294</v>
      </c>
      <c r="L375" s="192" t="s">
        <v>294</v>
      </c>
      <c r="M375" s="193"/>
      <c r="O375" s="67"/>
      <c r="P375" s="67"/>
      <c r="Q375" s="136"/>
      <c r="R375" s="67"/>
    </row>
    <row r="376" spans="2:18" s="86" customFormat="1" x14ac:dyDescent="0.2">
      <c r="B376" s="190" t="s">
        <v>575</v>
      </c>
      <c r="C376" s="191"/>
      <c r="D376" s="191"/>
      <c r="E376" s="191"/>
      <c r="F376" s="191"/>
      <c r="G376" s="191"/>
      <c r="H376" s="231">
        <v>3059025938</v>
      </c>
      <c r="I376" s="192"/>
      <c r="J376" s="139" t="s">
        <v>294</v>
      </c>
      <c r="K376" s="139" t="s">
        <v>294</v>
      </c>
      <c r="L376" s="231">
        <v>3059025938</v>
      </c>
      <c r="M376" s="193"/>
      <c r="O376" s="67"/>
      <c r="P376" s="67"/>
      <c r="Q376" s="136"/>
      <c r="R376" s="67"/>
    </row>
    <row r="377" spans="2:18" x14ac:dyDescent="0.2">
      <c r="B377" s="214" t="s">
        <v>576</v>
      </c>
      <c r="C377" s="215"/>
      <c r="D377" s="215"/>
      <c r="E377" s="215"/>
      <c r="F377" s="215"/>
      <c r="G377" s="215"/>
      <c r="H377" s="230">
        <v>3059025938</v>
      </c>
      <c r="I377" s="216"/>
      <c r="J377" s="140" t="s">
        <v>294</v>
      </c>
      <c r="K377" s="140" t="s">
        <v>294</v>
      </c>
      <c r="L377" s="230">
        <v>3059025938</v>
      </c>
      <c r="M377" s="217"/>
    </row>
    <row r="378" spans="2:18" x14ac:dyDescent="0.2">
      <c r="B378" s="214" t="s">
        <v>577</v>
      </c>
      <c r="C378" s="215"/>
      <c r="D378" s="215"/>
      <c r="E378" s="215"/>
      <c r="F378" s="215"/>
      <c r="G378" s="215"/>
      <c r="H378" s="230">
        <v>3059025938</v>
      </c>
      <c r="I378" s="216"/>
      <c r="J378" s="140" t="s">
        <v>294</v>
      </c>
      <c r="K378" s="140" t="s">
        <v>294</v>
      </c>
      <c r="L378" s="230">
        <v>3059025938</v>
      </c>
      <c r="M378" s="217"/>
    </row>
    <row r="379" spans="2:18" x14ac:dyDescent="0.2">
      <c r="B379" s="214" t="s">
        <v>578</v>
      </c>
      <c r="C379" s="215"/>
      <c r="D379" s="215"/>
      <c r="E379" s="215"/>
      <c r="F379" s="215"/>
      <c r="G379" s="215"/>
      <c r="H379" s="230">
        <v>39064443.619999997</v>
      </c>
      <c r="I379" s="216"/>
      <c r="J379" s="140" t="s">
        <v>294</v>
      </c>
      <c r="K379" s="140" t="s">
        <v>294</v>
      </c>
      <c r="L379" s="230">
        <v>39064443.619999997</v>
      </c>
      <c r="M379" s="217"/>
    </row>
    <row r="380" spans="2:18" x14ac:dyDescent="0.2">
      <c r="B380" s="214" t="s">
        <v>579</v>
      </c>
      <c r="C380" s="215"/>
      <c r="D380" s="215"/>
      <c r="E380" s="215"/>
      <c r="F380" s="215"/>
      <c r="G380" s="215"/>
      <c r="H380" s="230">
        <v>35924931.380000003</v>
      </c>
      <c r="I380" s="216"/>
      <c r="J380" s="140" t="s">
        <v>294</v>
      </c>
      <c r="K380" s="140" t="s">
        <v>294</v>
      </c>
      <c r="L380" s="230">
        <v>35924931.380000003</v>
      </c>
      <c r="M380" s="217"/>
    </row>
    <row r="381" spans="2:18" x14ac:dyDescent="0.2">
      <c r="B381" s="214" t="s">
        <v>580</v>
      </c>
      <c r="C381" s="215"/>
      <c r="D381" s="215"/>
      <c r="E381" s="215"/>
      <c r="F381" s="215"/>
      <c r="G381" s="215"/>
      <c r="H381" s="230">
        <v>2984036563</v>
      </c>
      <c r="I381" s="216"/>
      <c r="J381" s="140" t="s">
        <v>294</v>
      </c>
      <c r="K381" s="140" t="s">
        <v>294</v>
      </c>
      <c r="L381" s="230">
        <v>2984036563</v>
      </c>
      <c r="M381" s="217"/>
    </row>
    <row r="382" spans="2:18" s="86" customFormat="1" x14ac:dyDescent="0.2">
      <c r="B382" s="190" t="s">
        <v>581</v>
      </c>
      <c r="C382" s="191"/>
      <c r="D382" s="191"/>
      <c r="E382" s="191"/>
      <c r="F382" s="191"/>
      <c r="G382" s="191"/>
      <c r="H382" s="192" t="s">
        <v>1038</v>
      </c>
      <c r="I382" s="192"/>
      <c r="J382" s="139" t="s">
        <v>294</v>
      </c>
      <c r="K382" s="139" t="s">
        <v>294</v>
      </c>
      <c r="L382" s="192" t="s">
        <v>1038</v>
      </c>
      <c r="M382" s="193"/>
      <c r="O382" s="67"/>
      <c r="P382" s="67"/>
      <c r="Q382" s="136"/>
      <c r="R382" s="67"/>
    </row>
    <row r="383" spans="2:18" x14ac:dyDescent="0.2">
      <c r="B383" s="214" t="s">
        <v>582</v>
      </c>
      <c r="C383" s="215"/>
      <c r="D383" s="215"/>
      <c r="E383" s="215"/>
      <c r="F383" s="215"/>
      <c r="G383" s="215"/>
      <c r="H383" s="216" t="s">
        <v>1038</v>
      </c>
      <c r="I383" s="216"/>
      <c r="J383" s="140" t="s">
        <v>294</v>
      </c>
      <c r="K383" s="140" t="s">
        <v>294</v>
      </c>
      <c r="L383" s="216" t="s">
        <v>1038</v>
      </c>
      <c r="M383" s="217"/>
    </row>
    <row r="384" spans="2:18" x14ac:dyDescent="0.2">
      <c r="B384" s="214" t="s">
        <v>583</v>
      </c>
      <c r="C384" s="215"/>
      <c r="D384" s="215"/>
      <c r="E384" s="215"/>
      <c r="F384" s="215"/>
      <c r="G384" s="215"/>
      <c r="H384" s="216" t="s">
        <v>1038</v>
      </c>
      <c r="I384" s="216"/>
      <c r="J384" s="140" t="s">
        <v>294</v>
      </c>
      <c r="K384" s="140" t="s">
        <v>294</v>
      </c>
      <c r="L384" s="216" t="s">
        <v>1038</v>
      </c>
      <c r="M384" s="217"/>
    </row>
    <row r="385" spans="2:18" x14ac:dyDescent="0.2">
      <c r="B385" s="214" t="s">
        <v>584</v>
      </c>
      <c r="C385" s="215"/>
      <c r="D385" s="215"/>
      <c r="E385" s="215"/>
      <c r="F385" s="215"/>
      <c r="G385" s="215"/>
      <c r="H385" s="216" t="s">
        <v>1039</v>
      </c>
      <c r="I385" s="216"/>
      <c r="J385" s="140" t="s">
        <v>294</v>
      </c>
      <c r="K385" s="140" t="s">
        <v>294</v>
      </c>
      <c r="L385" s="216" t="s">
        <v>1039</v>
      </c>
      <c r="M385" s="217"/>
    </row>
    <row r="386" spans="2:18" x14ac:dyDescent="0.2">
      <c r="B386" s="214" t="s">
        <v>585</v>
      </c>
      <c r="C386" s="215"/>
      <c r="D386" s="215"/>
      <c r="E386" s="215"/>
      <c r="F386" s="215"/>
      <c r="G386" s="215"/>
      <c r="H386" s="216" t="s">
        <v>1040</v>
      </c>
      <c r="I386" s="216"/>
      <c r="J386" s="140" t="s">
        <v>294</v>
      </c>
      <c r="K386" s="140" t="s">
        <v>294</v>
      </c>
      <c r="L386" s="216" t="s">
        <v>1040</v>
      </c>
      <c r="M386" s="217"/>
    </row>
    <row r="387" spans="2:18" ht="13.5" thickBot="1" x14ac:dyDescent="0.25">
      <c r="B387" s="218" t="s">
        <v>586</v>
      </c>
      <c r="C387" s="219"/>
      <c r="D387" s="219"/>
      <c r="E387" s="219"/>
      <c r="F387" s="219"/>
      <c r="G387" s="219"/>
      <c r="H387" s="220" t="s">
        <v>1041</v>
      </c>
      <c r="I387" s="220"/>
      <c r="J387" s="141" t="s">
        <v>294</v>
      </c>
      <c r="K387" s="141" t="s">
        <v>294</v>
      </c>
      <c r="L387" s="220" t="s">
        <v>1041</v>
      </c>
      <c r="M387" s="221"/>
    </row>
    <row r="388" spans="2:18" ht="13.5" thickBot="1" x14ac:dyDescent="0.25">
      <c r="B388" s="237" t="s">
        <v>1042</v>
      </c>
      <c r="C388" s="238"/>
      <c r="D388" s="238"/>
      <c r="E388" s="238"/>
      <c r="F388" s="238"/>
      <c r="G388" s="238"/>
      <c r="H388" s="239">
        <v>0</v>
      </c>
      <c r="I388" s="239"/>
      <c r="J388" s="167">
        <v>105207067170.82001</v>
      </c>
      <c r="K388" s="167">
        <v>105207067170.82001</v>
      </c>
      <c r="L388" s="239">
        <v>0</v>
      </c>
      <c r="M388" s="240"/>
    </row>
    <row r="389" spans="2:18" ht="60.75" customHeight="1" x14ac:dyDescent="0.2"/>
    <row r="390" spans="2:18" s="86" customFormat="1" ht="13.5" customHeight="1" x14ac:dyDescent="0.2">
      <c r="C390" s="184" t="s">
        <v>588</v>
      </c>
      <c r="D390" s="184"/>
      <c r="E390" s="184"/>
      <c r="F390" s="184"/>
      <c r="I390" s="184" t="s">
        <v>589</v>
      </c>
      <c r="J390" s="184"/>
      <c r="K390" s="184"/>
      <c r="L390" s="184"/>
      <c r="O390" s="67"/>
      <c r="P390" s="67"/>
      <c r="Q390" s="136"/>
      <c r="R390" s="67"/>
    </row>
    <row r="391" spans="2:18" ht="13.5" customHeight="1" x14ac:dyDescent="0.2">
      <c r="C391" s="185" t="s">
        <v>590</v>
      </c>
      <c r="D391" s="185"/>
      <c r="E391" s="185"/>
      <c r="F391" s="185"/>
      <c r="I391" s="185" t="s">
        <v>591</v>
      </c>
      <c r="J391" s="185"/>
      <c r="K391" s="185"/>
      <c r="L391" s="185"/>
    </row>
    <row r="392" spans="2:18" ht="13.5" customHeight="1" x14ac:dyDescent="0.2">
      <c r="C392" s="185" t="s">
        <v>592</v>
      </c>
      <c r="D392" s="185"/>
      <c r="E392" s="185"/>
      <c r="F392" s="185"/>
      <c r="I392" s="185" t="s">
        <v>593</v>
      </c>
      <c r="J392" s="185"/>
      <c r="K392" s="185"/>
      <c r="L392" s="185"/>
    </row>
    <row r="393" spans="2:18" ht="13.5" customHeight="1" x14ac:dyDescent="0.2">
      <c r="I393" s="185" t="s">
        <v>594</v>
      </c>
      <c r="J393" s="185"/>
      <c r="K393" s="185"/>
      <c r="L393" s="185"/>
    </row>
    <row r="394" spans="2:18" ht="16.5" customHeight="1" x14ac:dyDescent="0.2">
      <c r="I394" s="185" t="s">
        <v>1043</v>
      </c>
      <c r="J394" s="185"/>
      <c r="K394" s="185"/>
      <c r="L394" s="185"/>
    </row>
    <row r="395" spans="2:18" ht="6" customHeight="1" x14ac:dyDescent="0.2"/>
    <row r="396" spans="2:18" ht="16.5" customHeight="1" x14ac:dyDescent="0.2">
      <c r="B396" s="235">
        <v>0.39208333333333334</v>
      </c>
      <c r="C396" s="235"/>
      <c r="D396" s="235"/>
      <c r="L396" s="236">
        <v>8</v>
      </c>
      <c r="M396" s="236"/>
    </row>
  </sheetData>
  <mergeCells count="1152">
    <mergeCell ref="B396:D396"/>
    <mergeCell ref="L396:M396"/>
    <mergeCell ref="C390:F390"/>
    <mergeCell ref="I390:L390"/>
    <mergeCell ref="C391:F391"/>
    <mergeCell ref="I391:L391"/>
    <mergeCell ref="C392:F392"/>
    <mergeCell ref="I392:L392"/>
    <mergeCell ref="B387:G387"/>
    <mergeCell ref="H387:I387"/>
    <mergeCell ref="L387:M387"/>
    <mergeCell ref="B388:G388"/>
    <mergeCell ref="H388:I388"/>
    <mergeCell ref="L388:M388"/>
    <mergeCell ref="B385:G385"/>
    <mergeCell ref="H385:I385"/>
    <mergeCell ref="L385:M385"/>
    <mergeCell ref="B386:G386"/>
    <mergeCell ref="H386:I386"/>
    <mergeCell ref="L386:M386"/>
    <mergeCell ref="B384:G384"/>
    <mergeCell ref="H384:I384"/>
    <mergeCell ref="L384:M384"/>
    <mergeCell ref="B381:G381"/>
    <mergeCell ref="H381:I381"/>
    <mergeCell ref="L381:M381"/>
    <mergeCell ref="B382:G382"/>
    <mergeCell ref="H382:I382"/>
    <mergeCell ref="L382:M382"/>
    <mergeCell ref="B379:G379"/>
    <mergeCell ref="H379:I379"/>
    <mergeCell ref="L379:M379"/>
    <mergeCell ref="B380:G380"/>
    <mergeCell ref="H380:I380"/>
    <mergeCell ref="L380:M380"/>
    <mergeCell ref="I393:L393"/>
    <mergeCell ref="I394:L394"/>
    <mergeCell ref="B378:G378"/>
    <mergeCell ref="H378:I378"/>
    <mergeCell ref="L378:M378"/>
    <mergeCell ref="B375:G375"/>
    <mergeCell ref="H375:I375"/>
    <mergeCell ref="L375:M375"/>
    <mergeCell ref="B376:G376"/>
    <mergeCell ref="H376:I376"/>
    <mergeCell ref="L376:M376"/>
    <mergeCell ref="B373:G373"/>
    <mergeCell ref="H373:I373"/>
    <mergeCell ref="L373:M373"/>
    <mergeCell ref="B374:G374"/>
    <mergeCell ref="H374:I374"/>
    <mergeCell ref="L374:M374"/>
    <mergeCell ref="B383:G383"/>
    <mergeCell ref="H383:I383"/>
    <mergeCell ref="L383:M383"/>
    <mergeCell ref="B372:G372"/>
    <mergeCell ref="H372:I372"/>
    <mergeCell ref="L372:M372"/>
    <mergeCell ref="B369:G369"/>
    <mergeCell ref="H369:I369"/>
    <mergeCell ref="L369:M369"/>
    <mergeCell ref="B370:G370"/>
    <mergeCell ref="H370:I370"/>
    <mergeCell ref="L370:M370"/>
    <mergeCell ref="B367:G367"/>
    <mergeCell ref="H367:I367"/>
    <mergeCell ref="L367:M367"/>
    <mergeCell ref="B368:G368"/>
    <mergeCell ref="H368:I368"/>
    <mergeCell ref="L368:M368"/>
    <mergeCell ref="B377:G377"/>
    <mergeCell ref="H377:I377"/>
    <mergeCell ref="L377:M377"/>
    <mergeCell ref="B366:G366"/>
    <mergeCell ref="H366:I366"/>
    <mergeCell ref="L366:M366"/>
    <mergeCell ref="B363:G363"/>
    <mergeCell ref="H363:I363"/>
    <mergeCell ref="L363:M363"/>
    <mergeCell ref="B364:G364"/>
    <mergeCell ref="H364:I364"/>
    <mergeCell ref="L364:M364"/>
    <mergeCell ref="B361:G361"/>
    <mergeCell ref="H361:I361"/>
    <mergeCell ref="L361:M361"/>
    <mergeCell ref="B362:G362"/>
    <mergeCell ref="H362:I362"/>
    <mergeCell ref="L362:M362"/>
    <mergeCell ref="B371:G371"/>
    <mergeCell ref="H371:I371"/>
    <mergeCell ref="L371:M371"/>
    <mergeCell ref="B360:G360"/>
    <mergeCell ref="H360:I360"/>
    <mergeCell ref="L360:M360"/>
    <mergeCell ref="B357:G357"/>
    <mergeCell ref="H357:I357"/>
    <mergeCell ref="L357:M357"/>
    <mergeCell ref="B358:G358"/>
    <mergeCell ref="H358:I358"/>
    <mergeCell ref="L358:M358"/>
    <mergeCell ref="B355:G355"/>
    <mergeCell ref="H355:I355"/>
    <mergeCell ref="L355:M355"/>
    <mergeCell ref="B356:G356"/>
    <mergeCell ref="H356:I356"/>
    <mergeCell ref="L356:M356"/>
    <mergeCell ref="B365:G365"/>
    <mergeCell ref="H365:I365"/>
    <mergeCell ref="L365:M365"/>
    <mergeCell ref="B354:G354"/>
    <mergeCell ref="H354:I354"/>
    <mergeCell ref="L354:M354"/>
    <mergeCell ref="B351:G351"/>
    <mergeCell ref="H351:I351"/>
    <mergeCell ref="L351:M351"/>
    <mergeCell ref="B352:G352"/>
    <mergeCell ref="H352:I352"/>
    <mergeCell ref="L352:M352"/>
    <mergeCell ref="B349:G349"/>
    <mergeCell ref="H349:I349"/>
    <mergeCell ref="L349:M349"/>
    <mergeCell ref="B350:G350"/>
    <mergeCell ref="H350:I350"/>
    <mergeCell ref="L350:M350"/>
    <mergeCell ref="B359:G359"/>
    <mergeCell ref="H359:I359"/>
    <mergeCell ref="L359:M359"/>
    <mergeCell ref="B348:G348"/>
    <mergeCell ref="H348:I348"/>
    <mergeCell ref="L348:M348"/>
    <mergeCell ref="B345:G345"/>
    <mergeCell ref="H345:I345"/>
    <mergeCell ref="L345:M345"/>
    <mergeCell ref="B346:G346"/>
    <mergeCell ref="H346:I346"/>
    <mergeCell ref="L346:M346"/>
    <mergeCell ref="B343:G343"/>
    <mergeCell ref="H343:I343"/>
    <mergeCell ref="L343:M343"/>
    <mergeCell ref="B344:G344"/>
    <mergeCell ref="H344:I344"/>
    <mergeCell ref="L344:M344"/>
    <mergeCell ref="B353:G353"/>
    <mergeCell ref="H353:I353"/>
    <mergeCell ref="L353:M353"/>
    <mergeCell ref="B342:G342"/>
    <mergeCell ref="H342:I342"/>
    <mergeCell ref="L342:M342"/>
    <mergeCell ref="B339:G339"/>
    <mergeCell ref="H339:I339"/>
    <mergeCell ref="L339:M339"/>
    <mergeCell ref="B340:G340"/>
    <mergeCell ref="H340:I340"/>
    <mergeCell ref="L340:M340"/>
    <mergeCell ref="B337:G337"/>
    <mergeCell ref="H337:I337"/>
    <mergeCell ref="L337:M337"/>
    <mergeCell ref="B338:G338"/>
    <mergeCell ref="H338:I338"/>
    <mergeCell ref="L338:M338"/>
    <mergeCell ref="B347:G347"/>
    <mergeCell ref="H347:I347"/>
    <mergeCell ref="L347:M347"/>
    <mergeCell ref="B336:G336"/>
    <mergeCell ref="H336:I336"/>
    <mergeCell ref="L336:M336"/>
    <mergeCell ref="B333:G333"/>
    <mergeCell ref="H333:I333"/>
    <mergeCell ref="L333:M333"/>
    <mergeCell ref="B334:G334"/>
    <mergeCell ref="H334:I334"/>
    <mergeCell ref="L334:M334"/>
    <mergeCell ref="B331:G331"/>
    <mergeCell ref="H331:I331"/>
    <mergeCell ref="L331:M331"/>
    <mergeCell ref="B332:G332"/>
    <mergeCell ref="H332:I332"/>
    <mergeCell ref="L332:M332"/>
    <mergeCell ref="B341:G341"/>
    <mergeCell ref="H341:I341"/>
    <mergeCell ref="L341:M341"/>
    <mergeCell ref="B330:G330"/>
    <mergeCell ref="H330:I330"/>
    <mergeCell ref="L330:M330"/>
    <mergeCell ref="B327:G327"/>
    <mergeCell ref="H327:I327"/>
    <mergeCell ref="L327:M327"/>
    <mergeCell ref="B328:G328"/>
    <mergeCell ref="H328:I328"/>
    <mergeCell ref="L328:M328"/>
    <mergeCell ref="B325:G325"/>
    <mergeCell ref="H325:I325"/>
    <mergeCell ref="L325:M325"/>
    <mergeCell ref="B326:G326"/>
    <mergeCell ref="H326:I326"/>
    <mergeCell ref="L326:M326"/>
    <mergeCell ref="B335:G335"/>
    <mergeCell ref="H335:I335"/>
    <mergeCell ref="L335:M335"/>
    <mergeCell ref="B324:G324"/>
    <mergeCell ref="H324:I324"/>
    <mergeCell ref="L324:M324"/>
    <mergeCell ref="B321:G321"/>
    <mergeCell ref="H321:I321"/>
    <mergeCell ref="L321:M321"/>
    <mergeCell ref="B322:G322"/>
    <mergeCell ref="H322:I322"/>
    <mergeCell ref="L322:M322"/>
    <mergeCell ref="B319:G319"/>
    <mergeCell ref="H319:I319"/>
    <mergeCell ref="L319:M319"/>
    <mergeCell ref="B320:G320"/>
    <mergeCell ref="H320:I320"/>
    <mergeCell ref="L320:M320"/>
    <mergeCell ref="B329:G329"/>
    <mergeCell ref="H329:I329"/>
    <mergeCell ref="L329:M329"/>
    <mergeCell ref="B318:G318"/>
    <mergeCell ref="H318:I318"/>
    <mergeCell ref="L318:M318"/>
    <mergeCell ref="B315:G315"/>
    <mergeCell ref="H315:I315"/>
    <mergeCell ref="L315:M315"/>
    <mergeCell ref="B316:G316"/>
    <mergeCell ref="H316:I316"/>
    <mergeCell ref="L316:M316"/>
    <mergeCell ref="B313:G313"/>
    <mergeCell ref="H313:I313"/>
    <mergeCell ref="L313:M313"/>
    <mergeCell ref="B314:G314"/>
    <mergeCell ref="H314:I314"/>
    <mergeCell ref="L314:M314"/>
    <mergeCell ref="B323:G323"/>
    <mergeCell ref="H323:I323"/>
    <mergeCell ref="L323:M323"/>
    <mergeCell ref="B312:G312"/>
    <mergeCell ref="H312:I312"/>
    <mergeCell ref="L312:M312"/>
    <mergeCell ref="B309:G309"/>
    <mergeCell ref="H309:I309"/>
    <mergeCell ref="L309:M309"/>
    <mergeCell ref="B310:G310"/>
    <mergeCell ref="H310:I310"/>
    <mergeCell ref="L310:M310"/>
    <mergeCell ref="B307:G307"/>
    <mergeCell ref="H307:I307"/>
    <mergeCell ref="L307:M307"/>
    <mergeCell ref="B308:G308"/>
    <mergeCell ref="H308:I308"/>
    <mergeCell ref="L308:M308"/>
    <mergeCell ref="B317:G317"/>
    <mergeCell ref="H317:I317"/>
    <mergeCell ref="L317:M317"/>
    <mergeCell ref="B306:G306"/>
    <mergeCell ref="H306:I306"/>
    <mergeCell ref="L306:M306"/>
    <mergeCell ref="B303:G303"/>
    <mergeCell ref="H303:I303"/>
    <mergeCell ref="L303:M303"/>
    <mergeCell ref="B304:G304"/>
    <mergeCell ref="H304:I304"/>
    <mergeCell ref="L304:M304"/>
    <mergeCell ref="B301:G301"/>
    <mergeCell ref="H301:I301"/>
    <mergeCell ref="L301:M301"/>
    <mergeCell ref="B302:G302"/>
    <mergeCell ref="H302:I302"/>
    <mergeCell ref="L302:M302"/>
    <mergeCell ref="B311:G311"/>
    <mergeCell ref="H311:I311"/>
    <mergeCell ref="L311:M311"/>
    <mergeCell ref="B300:G300"/>
    <mergeCell ref="H300:I300"/>
    <mergeCell ref="L300:M300"/>
    <mergeCell ref="B297:G297"/>
    <mergeCell ref="H297:I297"/>
    <mergeCell ref="L297:M297"/>
    <mergeCell ref="B298:G298"/>
    <mergeCell ref="H298:I298"/>
    <mergeCell ref="L298:M298"/>
    <mergeCell ref="B295:G295"/>
    <mergeCell ref="H295:I295"/>
    <mergeCell ref="L295:M295"/>
    <mergeCell ref="B296:G296"/>
    <mergeCell ref="H296:I296"/>
    <mergeCell ref="L296:M296"/>
    <mergeCell ref="B305:G305"/>
    <mergeCell ref="H305:I305"/>
    <mergeCell ref="L305:M305"/>
    <mergeCell ref="B294:G294"/>
    <mergeCell ref="H294:I294"/>
    <mergeCell ref="L294:M294"/>
    <mergeCell ref="B291:G291"/>
    <mergeCell ref="H291:I291"/>
    <mergeCell ref="L291:M291"/>
    <mergeCell ref="B292:G292"/>
    <mergeCell ref="H292:I292"/>
    <mergeCell ref="L292:M292"/>
    <mergeCell ref="B289:G289"/>
    <mergeCell ref="H289:I289"/>
    <mergeCell ref="L289:M289"/>
    <mergeCell ref="B290:G290"/>
    <mergeCell ref="H290:I290"/>
    <mergeCell ref="L290:M290"/>
    <mergeCell ref="B299:G299"/>
    <mergeCell ref="H299:I299"/>
    <mergeCell ref="L299:M299"/>
    <mergeCell ref="B288:G288"/>
    <mergeCell ref="H288:I288"/>
    <mergeCell ref="L288:M288"/>
    <mergeCell ref="B285:G285"/>
    <mergeCell ref="H285:I285"/>
    <mergeCell ref="L285:M285"/>
    <mergeCell ref="B286:G286"/>
    <mergeCell ref="H286:I286"/>
    <mergeCell ref="L286:M286"/>
    <mergeCell ref="B283:G283"/>
    <mergeCell ref="H283:I283"/>
    <mergeCell ref="L283:M283"/>
    <mergeCell ref="B284:G284"/>
    <mergeCell ref="H284:I284"/>
    <mergeCell ref="L284:M284"/>
    <mergeCell ref="B293:G293"/>
    <mergeCell ref="H293:I293"/>
    <mergeCell ref="L293:M293"/>
    <mergeCell ref="B282:G282"/>
    <mergeCell ref="H282:I282"/>
    <mergeCell ref="L282:M282"/>
    <mergeCell ref="B279:G279"/>
    <mergeCell ref="H279:I279"/>
    <mergeCell ref="L279:M279"/>
    <mergeCell ref="B280:G280"/>
    <mergeCell ref="H280:I280"/>
    <mergeCell ref="L280:M280"/>
    <mergeCell ref="B277:G277"/>
    <mergeCell ref="H277:I277"/>
    <mergeCell ref="L277:M277"/>
    <mergeCell ref="B278:G278"/>
    <mergeCell ref="H278:I278"/>
    <mergeCell ref="L278:M278"/>
    <mergeCell ref="B287:G287"/>
    <mergeCell ref="H287:I287"/>
    <mergeCell ref="L287:M287"/>
    <mergeCell ref="B276:G276"/>
    <mergeCell ref="H276:I276"/>
    <mergeCell ref="L276:M276"/>
    <mergeCell ref="B273:G273"/>
    <mergeCell ref="H273:I273"/>
    <mergeCell ref="L273:M273"/>
    <mergeCell ref="B274:G274"/>
    <mergeCell ref="H274:I274"/>
    <mergeCell ref="L274:M274"/>
    <mergeCell ref="B271:G271"/>
    <mergeCell ref="H271:I271"/>
    <mergeCell ref="L271:M271"/>
    <mergeCell ref="B272:G272"/>
    <mergeCell ref="H272:I272"/>
    <mergeCell ref="L272:M272"/>
    <mergeCell ref="B281:G281"/>
    <mergeCell ref="H281:I281"/>
    <mergeCell ref="L281:M281"/>
    <mergeCell ref="B270:G270"/>
    <mergeCell ref="H270:I270"/>
    <mergeCell ref="L270:M270"/>
    <mergeCell ref="B267:G267"/>
    <mergeCell ref="H267:I267"/>
    <mergeCell ref="L267:M267"/>
    <mergeCell ref="B268:G268"/>
    <mergeCell ref="H268:I268"/>
    <mergeCell ref="L268:M268"/>
    <mergeCell ref="B265:G265"/>
    <mergeCell ref="H265:I265"/>
    <mergeCell ref="L265:M265"/>
    <mergeCell ref="B266:G266"/>
    <mergeCell ref="H266:I266"/>
    <mergeCell ref="L266:M266"/>
    <mergeCell ref="B275:G275"/>
    <mergeCell ref="H275:I275"/>
    <mergeCell ref="L275:M275"/>
    <mergeCell ref="B264:G264"/>
    <mergeCell ref="H264:I264"/>
    <mergeCell ref="L264:M264"/>
    <mergeCell ref="B261:G261"/>
    <mergeCell ref="H261:I261"/>
    <mergeCell ref="L261:M261"/>
    <mergeCell ref="B262:G262"/>
    <mergeCell ref="H262:I262"/>
    <mergeCell ref="L262:M262"/>
    <mergeCell ref="B259:G259"/>
    <mergeCell ref="H259:I259"/>
    <mergeCell ref="L259:M259"/>
    <mergeCell ref="B260:G260"/>
    <mergeCell ref="H260:I260"/>
    <mergeCell ref="L260:M260"/>
    <mergeCell ref="B269:G269"/>
    <mergeCell ref="H269:I269"/>
    <mergeCell ref="L269:M269"/>
    <mergeCell ref="B258:G258"/>
    <mergeCell ref="H258:I258"/>
    <mergeCell ref="L258:M258"/>
    <mergeCell ref="B255:G255"/>
    <mergeCell ref="H255:I255"/>
    <mergeCell ref="L255:M255"/>
    <mergeCell ref="B256:G256"/>
    <mergeCell ref="H256:I256"/>
    <mergeCell ref="L256:M256"/>
    <mergeCell ref="B253:G253"/>
    <mergeCell ref="H253:I253"/>
    <mergeCell ref="L253:M253"/>
    <mergeCell ref="B254:G254"/>
    <mergeCell ref="H254:I254"/>
    <mergeCell ref="L254:M254"/>
    <mergeCell ref="B263:G263"/>
    <mergeCell ref="H263:I263"/>
    <mergeCell ref="L263:M263"/>
    <mergeCell ref="B252:G252"/>
    <mergeCell ref="H252:I252"/>
    <mergeCell ref="L252:M252"/>
    <mergeCell ref="B249:G249"/>
    <mergeCell ref="H249:I249"/>
    <mergeCell ref="L249:M249"/>
    <mergeCell ref="B250:G250"/>
    <mergeCell ref="H250:I250"/>
    <mergeCell ref="L250:M250"/>
    <mergeCell ref="B247:G247"/>
    <mergeCell ref="H247:I247"/>
    <mergeCell ref="L247:M247"/>
    <mergeCell ref="B248:G248"/>
    <mergeCell ref="H248:I248"/>
    <mergeCell ref="L248:M248"/>
    <mergeCell ref="B257:G257"/>
    <mergeCell ref="H257:I257"/>
    <mergeCell ref="L257:M257"/>
    <mergeCell ref="B246:G246"/>
    <mergeCell ref="H246:I246"/>
    <mergeCell ref="L246:M246"/>
    <mergeCell ref="B243:G243"/>
    <mergeCell ref="H243:I243"/>
    <mergeCell ref="L243:M243"/>
    <mergeCell ref="B244:G244"/>
    <mergeCell ref="H244:I244"/>
    <mergeCell ref="L244:M244"/>
    <mergeCell ref="B241:G241"/>
    <mergeCell ref="H241:I241"/>
    <mergeCell ref="L241:M241"/>
    <mergeCell ref="B242:G242"/>
    <mergeCell ref="H242:I242"/>
    <mergeCell ref="L242:M242"/>
    <mergeCell ref="B251:G251"/>
    <mergeCell ref="H251:I251"/>
    <mergeCell ref="L251:M251"/>
    <mergeCell ref="B240:G240"/>
    <mergeCell ref="H240:I240"/>
    <mergeCell ref="L240:M240"/>
    <mergeCell ref="B237:G237"/>
    <mergeCell ref="H237:I237"/>
    <mergeCell ref="L237:M237"/>
    <mergeCell ref="B238:G238"/>
    <mergeCell ref="H238:I238"/>
    <mergeCell ref="L238:M238"/>
    <mergeCell ref="B235:G235"/>
    <mergeCell ref="H235:I235"/>
    <mergeCell ref="L235:M235"/>
    <mergeCell ref="B236:G236"/>
    <mergeCell ref="H236:I236"/>
    <mergeCell ref="L236:M236"/>
    <mergeCell ref="B245:G245"/>
    <mergeCell ref="H245:I245"/>
    <mergeCell ref="L245:M245"/>
    <mergeCell ref="B234:G234"/>
    <mergeCell ref="H234:I234"/>
    <mergeCell ref="L234:M234"/>
    <mergeCell ref="B231:G231"/>
    <mergeCell ref="H231:I231"/>
    <mergeCell ref="L231:M231"/>
    <mergeCell ref="B232:G232"/>
    <mergeCell ref="H232:I232"/>
    <mergeCell ref="L232:M232"/>
    <mergeCell ref="B229:G229"/>
    <mergeCell ref="H229:I229"/>
    <mergeCell ref="L229:M229"/>
    <mergeCell ref="B230:G230"/>
    <mergeCell ref="H230:I230"/>
    <mergeCell ref="L230:M230"/>
    <mergeCell ref="B239:G239"/>
    <mergeCell ref="H239:I239"/>
    <mergeCell ref="L239:M239"/>
    <mergeCell ref="B228:G228"/>
    <mergeCell ref="H228:I228"/>
    <mergeCell ref="L228:M228"/>
    <mergeCell ref="B225:G225"/>
    <mergeCell ref="H225:I225"/>
    <mergeCell ref="L225:M225"/>
    <mergeCell ref="B226:G226"/>
    <mergeCell ref="H226:I226"/>
    <mergeCell ref="L226:M226"/>
    <mergeCell ref="B223:G223"/>
    <mergeCell ref="H223:I223"/>
    <mergeCell ref="L223:M223"/>
    <mergeCell ref="B224:G224"/>
    <mergeCell ref="H224:I224"/>
    <mergeCell ref="L224:M224"/>
    <mergeCell ref="B233:G233"/>
    <mergeCell ref="H233:I233"/>
    <mergeCell ref="L233:M233"/>
    <mergeCell ref="B222:G222"/>
    <mergeCell ref="H222:I222"/>
    <mergeCell ref="L222:M222"/>
    <mergeCell ref="B219:G219"/>
    <mergeCell ref="H219:I219"/>
    <mergeCell ref="L219:M219"/>
    <mergeCell ref="B220:G220"/>
    <mergeCell ref="H220:I220"/>
    <mergeCell ref="L220:M220"/>
    <mergeCell ref="B217:G217"/>
    <mergeCell ref="H217:I217"/>
    <mergeCell ref="L217:M217"/>
    <mergeCell ref="B218:G218"/>
    <mergeCell ref="H218:I218"/>
    <mergeCell ref="L218:M218"/>
    <mergeCell ref="B227:G227"/>
    <mergeCell ref="H227:I227"/>
    <mergeCell ref="L227:M227"/>
    <mergeCell ref="B216:G216"/>
    <mergeCell ref="H216:I216"/>
    <mergeCell ref="L216:M216"/>
    <mergeCell ref="B213:G213"/>
    <mergeCell ref="H213:I213"/>
    <mergeCell ref="L213:M213"/>
    <mergeCell ref="B214:G214"/>
    <mergeCell ref="H214:I214"/>
    <mergeCell ref="L214:M214"/>
    <mergeCell ref="B211:G211"/>
    <mergeCell ref="H211:I211"/>
    <mergeCell ref="L211:M211"/>
    <mergeCell ref="B212:G212"/>
    <mergeCell ref="H212:I212"/>
    <mergeCell ref="L212:M212"/>
    <mergeCell ref="B221:G221"/>
    <mergeCell ref="H221:I221"/>
    <mergeCell ref="L221:M221"/>
    <mergeCell ref="B210:G210"/>
    <mergeCell ref="H210:I210"/>
    <mergeCell ref="L210:M210"/>
    <mergeCell ref="B207:G207"/>
    <mergeCell ref="H207:I207"/>
    <mergeCell ref="L207:M207"/>
    <mergeCell ref="B208:G208"/>
    <mergeCell ref="H208:I208"/>
    <mergeCell ref="L208:M208"/>
    <mergeCell ref="B205:G205"/>
    <mergeCell ref="H205:I205"/>
    <mergeCell ref="L205:M205"/>
    <mergeCell ref="B206:G206"/>
    <mergeCell ref="H206:I206"/>
    <mergeCell ref="L206:M206"/>
    <mergeCell ref="B215:G215"/>
    <mergeCell ref="H215:I215"/>
    <mergeCell ref="L215:M215"/>
    <mergeCell ref="B204:G204"/>
    <mergeCell ref="H204:I204"/>
    <mergeCell ref="L204:M204"/>
    <mergeCell ref="B201:G201"/>
    <mergeCell ref="H201:I201"/>
    <mergeCell ref="L201:M201"/>
    <mergeCell ref="B202:G202"/>
    <mergeCell ref="H202:I202"/>
    <mergeCell ref="L202:M202"/>
    <mergeCell ref="B199:G199"/>
    <mergeCell ref="H199:I199"/>
    <mergeCell ref="L199:M199"/>
    <mergeCell ref="B200:G200"/>
    <mergeCell ref="H200:I200"/>
    <mergeCell ref="L200:M200"/>
    <mergeCell ref="B209:G209"/>
    <mergeCell ref="H209:I209"/>
    <mergeCell ref="L209:M209"/>
    <mergeCell ref="B198:G198"/>
    <mergeCell ref="H198:I198"/>
    <mergeCell ref="L198:M198"/>
    <mergeCell ref="B195:G195"/>
    <mergeCell ref="H195:I195"/>
    <mergeCell ref="L195:M195"/>
    <mergeCell ref="B196:G196"/>
    <mergeCell ref="H196:I196"/>
    <mergeCell ref="L196:M196"/>
    <mergeCell ref="B193:G193"/>
    <mergeCell ref="H193:I193"/>
    <mergeCell ref="L193:M193"/>
    <mergeCell ref="B194:G194"/>
    <mergeCell ref="H194:I194"/>
    <mergeCell ref="L194:M194"/>
    <mergeCell ref="B203:G203"/>
    <mergeCell ref="H203:I203"/>
    <mergeCell ref="L203:M203"/>
    <mergeCell ref="B192:G192"/>
    <mergeCell ref="H192:I192"/>
    <mergeCell ref="L192:M192"/>
    <mergeCell ref="B189:G189"/>
    <mergeCell ref="H189:I189"/>
    <mergeCell ref="L189:M189"/>
    <mergeCell ref="B190:G190"/>
    <mergeCell ref="H190:I190"/>
    <mergeCell ref="L190:M190"/>
    <mergeCell ref="B187:G187"/>
    <mergeCell ref="H187:I187"/>
    <mergeCell ref="L187:M187"/>
    <mergeCell ref="B188:G188"/>
    <mergeCell ref="H188:I188"/>
    <mergeCell ref="L188:M188"/>
    <mergeCell ref="B197:G197"/>
    <mergeCell ref="H197:I197"/>
    <mergeCell ref="L197:M197"/>
    <mergeCell ref="B186:G186"/>
    <mergeCell ref="H186:I186"/>
    <mergeCell ref="L186:M186"/>
    <mergeCell ref="B183:G183"/>
    <mergeCell ref="H183:I183"/>
    <mergeCell ref="L183:M183"/>
    <mergeCell ref="B184:G184"/>
    <mergeCell ref="H184:I184"/>
    <mergeCell ref="L184:M184"/>
    <mergeCell ref="B181:G181"/>
    <mergeCell ref="H181:I181"/>
    <mergeCell ref="L181:M181"/>
    <mergeCell ref="B182:G182"/>
    <mergeCell ref="H182:I182"/>
    <mergeCell ref="L182:M182"/>
    <mergeCell ref="B191:G191"/>
    <mergeCell ref="H191:I191"/>
    <mergeCell ref="L191:M191"/>
    <mergeCell ref="B180:G180"/>
    <mergeCell ref="H180:I180"/>
    <mergeCell ref="L180:M180"/>
    <mergeCell ref="B177:G177"/>
    <mergeCell ref="H177:I177"/>
    <mergeCell ref="L177:M177"/>
    <mergeCell ref="B178:G178"/>
    <mergeCell ref="H178:I178"/>
    <mergeCell ref="L178:M178"/>
    <mergeCell ref="B175:G175"/>
    <mergeCell ref="H175:I175"/>
    <mergeCell ref="L175:M175"/>
    <mergeCell ref="B176:G176"/>
    <mergeCell ref="H176:I176"/>
    <mergeCell ref="L176:M176"/>
    <mergeCell ref="B185:G185"/>
    <mergeCell ref="H185:I185"/>
    <mergeCell ref="L185:M185"/>
    <mergeCell ref="B174:G174"/>
    <mergeCell ref="H174:I174"/>
    <mergeCell ref="L174:M174"/>
    <mergeCell ref="B171:G171"/>
    <mergeCell ref="H171:I171"/>
    <mergeCell ref="L171:M171"/>
    <mergeCell ref="B172:G172"/>
    <mergeCell ref="H172:I172"/>
    <mergeCell ref="L172:M172"/>
    <mergeCell ref="B169:G169"/>
    <mergeCell ref="H169:I169"/>
    <mergeCell ref="L169:M169"/>
    <mergeCell ref="B170:G170"/>
    <mergeCell ref="H170:I170"/>
    <mergeCell ref="L170:M170"/>
    <mergeCell ref="B179:G179"/>
    <mergeCell ref="H179:I179"/>
    <mergeCell ref="L179:M179"/>
    <mergeCell ref="B168:G168"/>
    <mergeCell ref="H168:I168"/>
    <mergeCell ref="L168:M168"/>
    <mergeCell ref="B165:G165"/>
    <mergeCell ref="H165:I165"/>
    <mergeCell ref="L165:M165"/>
    <mergeCell ref="B166:G166"/>
    <mergeCell ref="H166:I166"/>
    <mergeCell ref="L166:M166"/>
    <mergeCell ref="B163:G163"/>
    <mergeCell ref="H163:I163"/>
    <mergeCell ref="L163:M163"/>
    <mergeCell ref="B164:G164"/>
    <mergeCell ref="H164:I164"/>
    <mergeCell ref="L164:M164"/>
    <mergeCell ref="B173:G173"/>
    <mergeCell ref="H173:I173"/>
    <mergeCell ref="L173:M173"/>
    <mergeCell ref="B162:G162"/>
    <mergeCell ref="H162:I162"/>
    <mergeCell ref="L162:M162"/>
    <mergeCell ref="B159:G159"/>
    <mergeCell ref="H159:I159"/>
    <mergeCell ref="L159:M159"/>
    <mergeCell ref="B160:G160"/>
    <mergeCell ref="H160:I160"/>
    <mergeCell ref="L160:M160"/>
    <mergeCell ref="B157:G157"/>
    <mergeCell ref="H157:I157"/>
    <mergeCell ref="L157:M157"/>
    <mergeCell ref="B158:G158"/>
    <mergeCell ref="H158:I158"/>
    <mergeCell ref="L158:M158"/>
    <mergeCell ref="B167:G167"/>
    <mergeCell ref="H167:I167"/>
    <mergeCell ref="L167:M167"/>
    <mergeCell ref="B156:G156"/>
    <mergeCell ref="H156:I156"/>
    <mergeCell ref="L156:M156"/>
    <mergeCell ref="B153:G153"/>
    <mergeCell ref="H153:I153"/>
    <mergeCell ref="L153:M153"/>
    <mergeCell ref="B154:G154"/>
    <mergeCell ref="H154:I154"/>
    <mergeCell ref="L154:M154"/>
    <mergeCell ref="B151:G151"/>
    <mergeCell ref="H151:I151"/>
    <mergeCell ref="L151:M151"/>
    <mergeCell ref="B152:G152"/>
    <mergeCell ref="H152:I152"/>
    <mergeCell ref="L152:M152"/>
    <mergeCell ref="B161:G161"/>
    <mergeCell ref="H161:I161"/>
    <mergeCell ref="L161:M161"/>
    <mergeCell ref="B150:G150"/>
    <mergeCell ref="H150:I150"/>
    <mergeCell ref="L150:M150"/>
    <mergeCell ref="B147:G147"/>
    <mergeCell ref="H147:I147"/>
    <mergeCell ref="L147:M147"/>
    <mergeCell ref="B148:G148"/>
    <mergeCell ref="H148:I148"/>
    <mergeCell ref="L148:M148"/>
    <mergeCell ref="B145:G145"/>
    <mergeCell ref="H145:I145"/>
    <mergeCell ref="L145:M145"/>
    <mergeCell ref="B146:G146"/>
    <mergeCell ref="H146:I146"/>
    <mergeCell ref="L146:M146"/>
    <mergeCell ref="B155:G155"/>
    <mergeCell ref="H155:I155"/>
    <mergeCell ref="L155:M155"/>
    <mergeCell ref="B144:G144"/>
    <mergeCell ref="H144:I144"/>
    <mergeCell ref="L144:M144"/>
    <mergeCell ref="B141:G141"/>
    <mergeCell ref="H141:I141"/>
    <mergeCell ref="L141:M141"/>
    <mergeCell ref="B142:G142"/>
    <mergeCell ref="H142:I142"/>
    <mergeCell ref="L142:M142"/>
    <mergeCell ref="B139:G139"/>
    <mergeCell ref="H139:I139"/>
    <mergeCell ref="L139:M139"/>
    <mergeCell ref="B140:G140"/>
    <mergeCell ref="H140:I140"/>
    <mergeCell ref="L140:M140"/>
    <mergeCell ref="B149:G149"/>
    <mergeCell ref="H149:I149"/>
    <mergeCell ref="L149:M149"/>
    <mergeCell ref="B138:G138"/>
    <mergeCell ref="H138:I138"/>
    <mergeCell ref="L138:M138"/>
    <mergeCell ref="B135:G135"/>
    <mergeCell ref="H135:I135"/>
    <mergeCell ref="L135:M135"/>
    <mergeCell ref="B136:G136"/>
    <mergeCell ref="H136:I136"/>
    <mergeCell ref="L136:M136"/>
    <mergeCell ref="B133:G133"/>
    <mergeCell ref="H133:I133"/>
    <mergeCell ref="L133:M133"/>
    <mergeCell ref="B134:G134"/>
    <mergeCell ref="H134:I134"/>
    <mergeCell ref="L134:M134"/>
    <mergeCell ref="B143:G143"/>
    <mergeCell ref="H143:I143"/>
    <mergeCell ref="L143:M143"/>
    <mergeCell ref="B132:G132"/>
    <mergeCell ref="H132:I132"/>
    <mergeCell ref="L132:M132"/>
    <mergeCell ref="B129:G129"/>
    <mergeCell ref="H129:I129"/>
    <mergeCell ref="L129:M129"/>
    <mergeCell ref="B130:G130"/>
    <mergeCell ref="H130:I130"/>
    <mergeCell ref="L130:M130"/>
    <mergeCell ref="B127:G127"/>
    <mergeCell ref="H127:I127"/>
    <mergeCell ref="L127:M127"/>
    <mergeCell ref="B128:G128"/>
    <mergeCell ref="H128:I128"/>
    <mergeCell ref="L128:M128"/>
    <mergeCell ref="B137:G137"/>
    <mergeCell ref="H137:I137"/>
    <mergeCell ref="L137:M137"/>
    <mergeCell ref="B126:G126"/>
    <mergeCell ref="H126:I126"/>
    <mergeCell ref="L126:M126"/>
    <mergeCell ref="B123:G123"/>
    <mergeCell ref="H123:I123"/>
    <mergeCell ref="L123:M123"/>
    <mergeCell ref="B124:G124"/>
    <mergeCell ref="H124:I124"/>
    <mergeCell ref="L124:M124"/>
    <mergeCell ref="B121:G121"/>
    <mergeCell ref="H121:I121"/>
    <mergeCell ref="L121:M121"/>
    <mergeCell ref="B122:G122"/>
    <mergeCell ref="H122:I122"/>
    <mergeCell ref="L122:M122"/>
    <mergeCell ref="B131:G131"/>
    <mergeCell ref="H131:I131"/>
    <mergeCell ref="L131:M131"/>
    <mergeCell ref="B120:G120"/>
    <mergeCell ref="H120:I120"/>
    <mergeCell ref="L120:M120"/>
    <mergeCell ref="B117:G117"/>
    <mergeCell ref="H117:I117"/>
    <mergeCell ref="L117:M117"/>
    <mergeCell ref="B118:G118"/>
    <mergeCell ref="H118:I118"/>
    <mergeCell ref="L118:M118"/>
    <mergeCell ref="B115:G115"/>
    <mergeCell ref="H115:I115"/>
    <mergeCell ref="L115:M115"/>
    <mergeCell ref="B116:G116"/>
    <mergeCell ref="H116:I116"/>
    <mergeCell ref="L116:M116"/>
    <mergeCell ref="B125:G125"/>
    <mergeCell ref="H125:I125"/>
    <mergeCell ref="L125:M125"/>
    <mergeCell ref="B114:G114"/>
    <mergeCell ref="H114:I114"/>
    <mergeCell ref="L114:M114"/>
    <mergeCell ref="B111:G111"/>
    <mergeCell ref="H111:I111"/>
    <mergeCell ref="L111:M111"/>
    <mergeCell ref="B112:G112"/>
    <mergeCell ref="H112:I112"/>
    <mergeCell ref="L112:M112"/>
    <mergeCell ref="B109:G109"/>
    <mergeCell ref="H109:I109"/>
    <mergeCell ref="L109:M109"/>
    <mergeCell ref="B110:G110"/>
    <mergeCell ref="H110:I110"/>
    <mergeCell ref="L110:M110"/>
    <mergeCell ref="B119:G119"/>
    <mergeCell ref="H119:I119"/>
    <mergeCell ref="L119:M119"/>
    <mergeCell ref="B108:G108"/>
    <mergeCell ref="H108:I108"/>
    <mergeCell ref="L108:M108"/>
    <mergeCell ref="B105:G105"/>
    <mergeCell ref="H105:I105"/>
    <mergeCell ref="L105:M105"/>
    <mergeCell ref="B106:G106"/>
    <mergeCell ref="H106:I106"/>
    <mergeCell ref="L106:M106"/>
    <mergeCell ref="B103:G103"/>
    <mergeCell ref="H103:I103"/>
    <mergeCell ref="L103:M103"/>
    <mergeCell ref="B104:G104"/>
    <mergeCell ref="H104:I104"/>
    <mergeCell ref="L104:M104"/>
    <mergeCell ref="B113:G113"/>
    <mergeCell ref="H113:I113"/>
    <mergeCell ref="L113:M113"/>
    <mergeCell ref="B102:G102"/>
    <mergeCell ref="H102:I102"/>
    <mergeCell ref="L102:M102"/>
    <mergeCell ref="B99:G99"/>
    <mergeCell ref="H99:I99"/>
    <mergeCell ref="L99:M99"/>
    <mergeCell ref="B100:G100"/>
    <mergeCell ref="H100:I100"/>
    <mergeCell ref="L100:M100"/>
    <mergeCell ref="B97:G97"/>
    <mergeCell ref="H97:I97"/>
    <mergeCell ref="L97:M97"/>
    <mergeCell ref="B98:G98"/>
    <mergeCell ref="H98:I98"/>
    <mergeCell ref="L98:M98"/>
    <mergeCell ref="B107:G107"/>
    <mergeCell ref="H107:I107"/>
    <mergeCell ref="L107:M107"/>
    <mergeCell ref="B96:G96"/>
    <mergeCell ref="H96:I96"/>
    <mergeCell ref="L96:M96"/>
    <mergeCell ref="B93:G93"/>
    <mergeCell ref="H93:I93"/>
    <mergeCell ref="L93:M93"/>
    <mergeCell ref="B94:G94"/>
    <mergeCell ref="H94:I94"/>
    <mergeCell ref="L94:M94"/>
    <mergeCell ref="B91:G91"/>
    <mergeCell ref="H91:I91"/>
    <mergeCell ref="L91:M91"/>
    <mergeCell ref="B92:G92"/>
    <mergeCell ref="H92:I92"/>
    <mergeCell ref="L92:M92"/>
    <mergeCell ref="B101:G101"/>
    <mergeCell ref="H101:I101"/>
    <mergeCell ref="L101:M101"/>
    <mergeCell ref="B90:G90"/>
    <mergeCell ref="H90:I90"/>
    <mergeCell ref="L90:M90"/>
    <mergeCell ref="B87:G87"/>
    <mergeCell ref="H87:I87"/>
    <mergeCell ref="L87:M87"/>
    <mergeCell ref="B88:G88"/>
    <mergeCell ref="H88:I88"/>
    <mergeCell ref="L88:M88"/>
    <mergeCell ref="B85:G85"/>
    <mergeCell ref="H85:I85"/>
    <mergeCell ref="L85:M85"/>
    <mergeCell ref="B86:G86"/>
    <mergeCell ref="H86:I86"/>
    <mergeCell ref="L86:M86"/>
    <mergeCell ref="B95:G95"/>
    <mergeCell ref="H95:I95"/>
    <mergeCell ref="L95:M95"/>
    <mergeCell ref="B84:G84"/>
    <mergeCell ref="H84:I84"/>
    <mergeCell ref="L84:M84"/>
    <mergeCell ref="B81:G81"/>
    <mergeCell ref="H81:I81"/>
    <mergeCell ref="L81:M81"/>
    <mergeCell ref="B82:G82"/>
    <mergeCell ref="H82:I82"/>
    <mergeCell ref="L82:M82"/>
    <mergeCell ref="B79:G79"/>
    <mergeCell ref="H79:I79"/>
    <mergeCell ref="L79:M79"/>
    <mergeCell ref="B80:G80"/>
    <mergeCell ref="H80:I80"/>
    <mergeCell ref="L80:M80"/>
    <mergeCell ref="B89:G89"/>
    <mergeCell ref="H89:I89"/>
    <mergeCell ref="L89:M89"/>
    <mergeCell ref="B78:G78"/>
    <mergeCell ref="H78:I78"/>
    <mergeCell ref="L78:M78"/>
    <mergeCell ref="B75:G75"/>
    <mergeCell ref="H75:I75"/>
    <mergeCell ref="L75:M75"/>
    <mergeCell ref="B76:G76"/>
    <mergeCell ref="H76:I76"/>
    <mergeCell ref="L76:M76"/>
    <mergeCell ref="B73:G73"/>
    <mergeCell ref="H73:I73"/>
    <mergeCell ref="L73:M73"/>
    <mergeCell ref="B74:G74"/>
    <mergeCell ref="H74:I74"/>
    <mergeCell ref="L74:M74"/>
    <mergeCell ref="B83:G83"/>
    <mergeCell ref="H83:I83"/>
    <mergeCell ref="L83:M83"/>
    <mergeCell ref="B72:G72"/>
    <mergeCell ref="H72:I72"/>
    <mergeCell ref="L72:M72"/>
    <mergeCell ref="B69:G69"/>
    <mergeCell ref="H69:I69"/>
    <mergeCell ref="L69:M69"/>
    <mergeCell ref="B70:G70"/>
    <mergeCell ref="H70:I70"/>
    <mergeCell ref="L70:M70"/>
    <mergeCell ref="B67:G67"/>
    <mergeCell ref="H67:I67"/>
    <mergeCell ref="L67:M67"/>
    <mergeCell ref="B68:G68"/>
    <mergeCell ref="H68:I68"/>
    <mergeCell ref="L68:M68"/>
    <mergeCell ref="B77:G77"/>
    <mergeCell ref="H77:I77"/>
    <mergeCell ref="L77:M77"/>
    <mergeCell ref="B66:G66"/>
    <mergeCell ref="H66:I66"/>
    <mergeCell ref="L66:M66"/>
    <mergeCell ref="B63:G63"/>
    <mergeCell ref="H63:I63"/>
    <mergeCell ref="L63:M63"/>
    <mergeCell ref="B64:G64"/>
    <mergeCell ref="H64:I64"/>
    <mergeCell ref="L64:M64"/>
    <mergeCell ref="B61:G61"/>
    <mergeCell ref="H61:I61"/>
    <mergeCell ref="L61:M61"/>
    <mergeCell ref="B62:G62"/>
    <mergeCell ref="H62:I62"/>
    <mergeCell ref="L62:M62"/>
    <mergeCell ref="B71:G71"/>
    <mergeCell ref="H71:I71"/>
    <mergeCell ref="L71:M71"/>
    <mergeCell ref="B60:G60"/>
    <mergeCell ref="H60:I60"/>
    <mergeCell ref="L60:M60"/>
    <mergeCell ref="B57:G57"/>
    <mergeCell ref="H57:I57"/>
    <mergeCell ref="L57:M57"/>
    <mergeCell ref="B58:G58"/>
    <mergeCell ref="H58:I58"/>
    <mergeCell ref="L58:M58"/>
    <mergeCell ref="B55:G55"/>
    <mergeCell ref="H55:I55"/>
    <mergeCell ref="L55:M55"/>
    <mergeCell ref="B56:G56"/>
    <mergeCell ref="H56:I56"/>
    <mergeCell ref="L56:M56"/>
    <mergeCell ref="B65:G65"/>
    <mergeCell ref="H65:I65"/>
    <mergeCell ref="L65:M65"/>
    <mergeCell ref="B54:G54"/>
    <mergeCell ref="H54:I54"/>
    <mergeCell ref="L54:M54"/>
    <mergeCell ref="B51:G51"/>
    <mergeCell ref="H51:I51"/>
    <mergeCell ref="L51:M51"/>
    <mergeCell ref="B52:G52"/>
    <mergeCell ref="H52:I52"/>
    <mergeCell ref="L52:M52"/>
    <mergeCell ref="B49:G49"/>
    <mergeCell ref="H49:I49"/>
    <mergeCell ref="L49:M49"/>
    <mergeCell ref="B50:G50"/>
    <mergeCell ref="H50:I50"/>
    <mergeCell ref="L50:M50"/>
    <mergeCell ref="B59:G59"/>
    <mergeCell ref="H59:I59"/>
    <mergeCell ref="L59:M59"/>
    <mergeCell ref="B48:G48"/>
    <mergeCell ref="H48:I48"/>
    <mergeCell ref="L48:M48"/>
    <mergeCell ref="B45:G45"/>
    <mergeCell ref="H45:I45"/>
    <mergeCell ref="L45:M45"/>
    <mergeCell ref="B46:G46"/>
    <mergeCell ref="H46:I46"/>
    <mergeCell ref="L46:M46"/>
    <mergeCell ref="B43:G43"/>
    <mergeCell ref="H43:I43"/>
    <mergeCell ref="L43:M43"/>
    <mergeCell ref="B44:G44"/>
    <mergeCell ref="H44:I44"/>
    <mergeCell ref="L44:M44"/>
    <mergeCell ref="B53:G53"/>
    <mergeCell ref="H53:I53"/>
    <mergeCell ref="L53:M53"/>
    <mergeCell ref="B42:G42"/>
    <mergeCell ref="H42:I42"/>
    <mergeCell ref="L42:M42"/>
    <mergeCell ref="B39:G39"/>
    <mergeCell ref="H39:I39"/>
    <mergeCell ref="L39:M39"/>
    <mergeCell ref="B40:G40"/>
    <mergeCell ref="H40:I40"/>
    <mergeCell ref="L40:M40"/>
    <mergeCell ref="B37:G37"/>
    <mergeCell ref="H37:I37"/>
    <mergeCell ref="L37:M37"/>
    <mergeCell ref="B38:G38"/>
    <mergeCell ref="H38:I38"/>
    <mergeCell ref="L38:M38"/>
    <mergeCell ref="B47:G47"/>
    <mergeCell ref="H47:I47"/>
    <mergeCell ref="L47:M47"/>
    <mergeCell ref="B36:G36"/>
    <mergeCell ref="H36:I36"/>
    <mergeCell ref="L36:M36"/>
    <mergeCell ref="B33:G33"/>
    <mergeCell ref="H33:I33"/>
    <mergeCell ref="L33:M33"/>
    <mergeCell ref="B34:G34"/>
    <mergeCell ref="H34:I34"/>
    <mergeCell ref="L34:M34"/>
    <mergeCell ref="B31:G31"/>
    <mergeCell ref="H31:I31"/>
    <mergeCell ref="L31:M31"/>
    <mergeCell ref="B32:G32"/>
    <mergeCell ref="H32:I32"/>
    <mergeCell ref="L32:M32"/>
    <mergeCell ref="B41:G41"/>
    <mergeCell ref="H41:I41"/>
    <mergeCell ref="L41:M41"/>
    <mergeCell ref="B30:G30"/>
    <mergeCell ref="H30:I30"/>
    <mergeCell ref="L30:M30"/>
    <mergeCell ref="B27:G27"/>
    <mergeCell ref="H27:I27"/>
    <mergeCell ref="L27:M27"/>
    <mergeCell ref="B28:G28"/>
    <mergeCell ref="H28:I28"/>
    <mergeCell ref="L28:M28"/>
    <mergeCell ref="B25:G25"/>
    <mergeCell ref="H25:I25"/>
    <mergeCell ref="L25:M25"/>
    <mergeCell ref="B26:G26"/>
    <mergeCell ref="H26:I26"/>
    <mergeCell ref="L26:M26"/>
    <mergeCell ref="B35:G35"/>
    <mergeCell ref="H35:I35"/>
    <mergeCell ref="L35:M35"/>
    <mergeCell ref="B24:G24"/>
    <mergeCell ref="H24:I24"/>
    <mergeCell ref="L24:M24"/>
    <mergeCell ref="B21:G21"/>
    <mergeCell ref="H21:I21"/>
    <mergeCell ref="L21:M21"/>
    <mergeCell ref="B22:G22"/>
    <mergeCell ref="H22:I22"/>
    <mergeCell ref="L22:M22"/>
    <mergeCell ref="B19:G19"/>
    <mergeCell ref="H19:I19"/>
    <mergeCell ref="L19:M19"/>
    <mergeCell ref="B20:G20"/>
    <mergeCell ref="H20:I20"/>
    <mergeCell ref="L20:M20"/>
    <mergeCell ref="B29:G29"/>
    <mergeCell ref="H29:I29"/>
    <mergeCell ref="L29:M29"/>
    <mergeCell ref="B18:G18"/>
    <mergeCell ref="H18:I18"/>
    <mergeCell ref="L18:M18"/>
    <mergeCell ref="B15:G15"/>
    <mergeCell ref="H15:I15"/>
    <mergeCell ref="L15:M15"/>
    <mergeCell ref="B16:G16"/>
    <mergeCell ref="H16:I16"/>
    <mergeCell ref="L16:M16"/>
    <mergeCell ref="B13:G13"/>
    <mergeCell ref="H13:I13"/>
    <mergeCell ref="L13:M13"/>
    <mergeCell ref="B14:G14"/>
    <mergeCell ref="H14:I14"/>
    <mergeCell ref="L14:M14"/>
    <mergeCell ref="B23:G23"/>
    <mergeCell ref="H23:I23"/>
    <mergeCell ref="L23:M23"/>
    <mergeCell ref="B11:G11"/>
    <mergeCell ref="H11:I11"/>
    <mergeCell ref="L11:M11"/>
    <mergeCell ref="B12:G12"/>
    <mergeCell ref="H12:I12"/>
    <mergeCell ref="L12:M12"/>
    <mergeCell ref="B2:M2"/>
    <mergeCell ref="F4:M5"/>
    <mergeCell ref="F6:M6"/>
    <mergeCell ref="F7:M7"/>
    <mergeCell ref="F8:M8"/>
    <mergeCell ref="B10:G10"/>
    <mergeCell ref="H10:I10"/>
    <mergeCell ref="L10:M10"/>
    <mergeCell ref="B17:G17"/>
    <mergeCell ref="H17:I17"/>
    <mergeCell ref="L17:M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CGN-001-SALDOS Y MOVIEN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2019-07-09T22:45:40Z</cp:lastPrinted>
  <dcterms:created xsi:type="dcterms:W3CDTF">2019-07-09T14:12:14Z</dcterms:created>
  <dcterms:modified xsi:type="dcterms:W3CDTF">2023-04-26T23:30:47Z</dcterms:modified>
</cp:coreProperties>
</file>