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DICIEMBRE DE 2025\ANEXOS AÑO 2025 LOT. HUILA\"/>
    </mc:Choice>
  </mc:AlternateContent>
  <bookViews>
    <workbookView xWindow="0" yWindow="0" windowWidth="28800" windowHeight="13125"/>
  </bookViews>
  <sheets>
    <sheet name="AÑO 2025" sheetId="1" r:id="rId1"/>
    <sheet name="Hoja1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80" i="1" l="1"/>
  <c r="E80" i="1"/>
  <c r="B75" i="1"/>
  <c r="J78" i="1"/>
  <c r="J77" i="1"/>
  <c r="J76" i="1"/>
  <c r="Q27" i="1"/>
  <c r="Q148" i="1" l="1"/>
  <c r="B85" i="1"/>
  <c r="J102" i="1"/>
  <c r="H101" i="1"/>
  <c r="N173" i="1"/>
  <c r="N171" i="1" s="1"/>
  <c r="Q176" i="1"/>
  <c r="Q174" i="1"/>
  <c r="N175" i="1"/>
  <c r="P175" i="1" s="1"/>
  <c r="M175" i="1"/>
  <c r="K172" i="1"/>
  <c r="M172" i="1" s="1"/>
  <c r="R172" i="1"/>
  <c r="Q172" i="1"/>
  <c r="P172" i="1"/>
  <c r="R168" i="1"/>
  <c r="Q168" i="1"/>
  <c r="S168" i="1" s="1"/>
  <c r="P168" i="1"/>
  <c r="N167" i="1"/>
  <c r="P167" i="1" s="1"/>
  <c r="E161" i="1"/>
  <c r="G161" i="1" s="1"/>
  <c r="G164" i="1"/>
  <c r="Q164" i="1"/>
  <c r="Q163" i="1"/>
  <c r="R163" i="1"/>
  <c r="G163" i="1"/>
  <c r="E144" i="1"/>
  <c r="G144" i="1" s="1"/>
  <c r="G148" i="1"/>
  <c r="R148" i="1"/>
  <c r="B133" i="1"/>
  <c r="Q139" i="1"/>
  <c r="S139" i="1" s="1"/>
  <c r="D139" i="1"/>
  <c r="Q137" i="1"/>
  <c r="S137" i="1" s="1"/>
  <c r="D137" i="1"/>
  <c r="B129" i="1"/>
  <c r="Q130" i="1"/>
  <c r="S130" i="1" s="1"/>
  <c r="D130" i="1"/>
  <c r="Q128" i="1"/>
  <c r="S128" i="1" s="1"/>
  <c r="D128" i="1"/>
  <c r="Q113" i="1"/>
  <c r="S113" i="1" s="1"/>
  <c r="D113" i="1"/>
  <c r="R100" i="1"/>
  <c r="Q100" i="1"/>
  <c r="M100" i="1"/>
  <c r="Q91" i="1"/>
  <c r="S91" i="1" s="1"/>
  <c r="D91" i="1"/>
  <c r="D89" i="1"/>
  <c r="Q89" i="1"/>
  <c r="S89" i="1" s="1"/>
  <c r="D90" i="1"/>
  <c r="Q90" i="1"/>
  <c r="S90" i="1" s="1"/>
  <c r="B73" i="1"/>
  <c r="Q175" i="1" l="1"/>
  <c r="S175" i="1" s="1"/>
  <c r="J101" i="1"/>
  <c r="H80" i="1"/>
  <c r="S172" i="1"/>
  <c r="Q167" i="1"/>
  <c r="S167" i="1" s="1"/>
  <c r="S148" i="1"/>
  <c r="S163" i="1"/>
  <c r="S100" i="1"/>
  <c r="B51" i="1"/>
  <c r="Q51" i="1" s="1"/>
  <c r="H79" i="1"/>
  <c r="H72" i="1"/>
  <c r="H70" i="1"/>
  <c r="B70" i="1" s="1"/>
  <c r="H69" i="1"/>
  <c r="B69" i="1" s="1"/>
  <c r="H68" i="1"/>
  <c r="B68" i="1" s="1"/>
  <c r="H67" i="1"/>
  <c r="B67" i="1" s="1"/>
  <c r="H66" i="1"/>
  <c r="B66" i="1" s="1"/>
  <c r="H65" i="1"/>
  <c r="B65" i="1" s="1"/>
  <c r="J51" i="1"/>
  <c r="H50" i="1"/>
  <c r="B50" i="1" s="1"/>
  <c r="H49" i="1"/>
  <c r="J49" i="1" s="1"/>
  <c r="H47" i="1"/>
  <c r="B47" i="1" s="1"/>
  <c r="B72" i="1" l="1"/>
  <c r="H71" i="1"/>
  <c r="B79" i="1"/>
  <c r="B74" i="1" s="1"/>
  <c r="J79" i="1"/>
  <c r="B49" i="1"/>
  <c r="Q49" i="1" s="1"/>
  <c r="S49" i="1" s="1"/>
  <c r="Q26" i="1"/>
  <c r="R22" i="1"/>
  <c r="S22" i="1" s="1"/>
  <c r="R19" i="1"/>
  <c r="G27" i="1"/>
  <c r="G26" i="1"/>
  <c r="G25" i="1"/>
  <c r="E24" i="1"/>
  <c r="E23" i="1" s="1"/>
  <c r="G22" i="1"/>
  <c r="F21" i="1"/>
  <c r="G21" i="1" s="1"/>
  <c r="G70" i="1"/>
  <c r="G158" i="1"/>
  <c r="G157" i="1"/>
  <c r="G156" i="1"/>
  <c r="G155" i="1"/>
  <c r="G154" i="1"/>
  <c r="F153" i="1"/>
  <c r="E153" i="1"/>
  <c r="G152" i="1"/>
  <c r="G151" i="1"/>
  <c r="G150" i="1"/>
  <c r="F149" i="1"/>
  <c r="E149" i="1"/>
  <c r="G100" i="1"/>
  <c r="F80" i="1"/>
  <c r="E75" i="1"/>
  <c r="E74" i="1" s="1"/>
  <c r="F74" i="1"/>
  <c r="G73" i="1"/>
  <c r="G71" i="1" s="1"/>
  <c r="E71" i="1"/>
  <c r="E64" i="1" s="1"/>
  <c r="G69" i="1"/>
  <c r="G68" i="1"/>
  <c r="G67" i="1"/>
  <c r="G66" i="1"/>
  <c r="G65" i="1"/>
  <c r="F64" i="1"/>
  <c r="G60" i="1"/>
  <c r="G59" i="1"/>
  <c r="G58" i="1"/>
  <c r="G57" i="1"/>
  <c r="G56" i="1"/>
  <c r="G55" i="1"/>
  <c r="E54" i="1"/>
  <c r="G53" i="1"/>
  <c r="E52" i="1"/>
  <c r="G50" i="1"/>
  <c r="E48" i="1"/>
  <c r="G48" i="1" s="1"/>
  <c r="G47" i="1"/>
  <c r="E46" i="1"/>
  <c r="G46" i="1" s="1"/>
  <c r="F45" i="1"/>
  <c r="G19" i="1"/>
  <c r="G18" i="1"/>
  <c r="G17" i="1"/>
  <c r="F16" i="1"/>
  <c r="B24" i="1"/>
  <c r="R27" i="1"/>
  <c r="D27" i="1"/>
  <c r="F143" i="1" l="1"/>
  <c r="F142" i="1" s="1"/>
  <c r="F20" i="1"/>
  <c r="G20" i="1" s="1"/>
  <c r="E143" i="1"/>
  <c r="G153" i="1"/>
  <c r="F44" i="1"/>
  <c r="R21" i="1"/>
  <c r="S21" i="1" s="1"/>
  <c r="G149" i="1"/>
  <c r="G64" i="1"/>
  <c r="G80" i="1"/>
  <c r="S27" i="1"/>
  <c r="G54" i="1"/>
  <c r="E11" i="1"/>
  <c r="E10" i="1" s="1"/>
  <c r="G23" i="1"/>
  <c r="G24" i="1"/>
  <c r="G16" i="1"/>
  <c r="E45" i="1"/>
  <c r="J60" i="1"/>
  <c r="J59" i="1"/>
  <c r="J58" i="1"/>
  <c r="J57" i="1"/>
  <c r="J56" i="1"/>
  <c r="J55" i="1"/>
  <c r="F12" i="1" l="1"/>
  <c r="G12" i="1" s="1"/>
  <c r="G11" i="1" s="1"/>
  <c r="G10" i="1" s="1"/>
  <c r="R20" i="1"/>
  <c r="S20" i="1" s="1"/>
  <c r="E142" i="1"/>
  <c r="G142" i="1" s="1"/>
  <c r="G143" i="1"/>
  <c r="F11" i="1"/>
  <c r="F10" i="1" s="1"/>
  <c r="F177" i="1" s="1"/>
  <c r="F179" i="1" s="1"/>
  <c r="E44" i="1"/>
  <c r="G45" i="1"/>
  <c r="J54" i="1"/>
  <c r="H75" i="1"/>
  <c r="H74" i="1" s="1"/>
  <c r="B71" i="1"/>
  <c r="Q60" i="1"/>
  <c r="S60" i="1" s="1"/>
  <c r="D58" i="1"/>
  <c r="B57" i="1"/>
  <c r="Q57" i="1" s="1"/>
  <c r="Q56" i="1"/>
  <c r="D59" i="1"/>
  <c r="D55" i="1"/>
  <c r="H54" i="1"/>
  <c r="R176" i="1"/>
  <c r="P176" i="1"/>
  <c r="M176" i="1"/>
  <c r="R174" i="1"/>
  <c r="P174" i="1"/>
  <c r="M174" i="1"/>
  <c r="R173" i="1"/>
  <c r="P173" i="1"/>
  <c r="K173" i="1"/>
  <c r="K171" i="1" s="1"/>
  <c r="R171" i="1"/>
  <c r="R170" i="1"/>
  <c r="Q170" i="1"/>
  <c r="P170" i="1"/>
  <c r="M170" i="1"/>
  <c r="O169" i="1"/>
  <c r="N169" i="1"/>
  <c r="L169" i="1"/>
  <c r="L166" i="1" s="1"/>
  <c r="L165" i="1" s="1"/>
  <c r="L43" i="1" s="1"/>
  <c r="K169" i="1"/>
  <c r="D163" i="1"/>
  <c r="Q162" i="1"/>
  <c r="S162" i="1" s="1"/>
  <c r="D162" i="1"/>
  <c r="B161" i="1"/>
  <c r="Q160" i="1"/>
  <c r="S160" i="1" s="1"/>
  <c r="D160" i="1"/>
  <c r="R159" i="1"/>
  <c r="Q159" i="1"/>
  <c r="D159" i="1"/>
  <c r="Q158" i="1"/>
  <c r="S158" i="1" s="1"/>
  <c r="J158" i="1"/>
  <c r="D158" i="1"/>
  <c r="J157" i="1"/>
  <c r="B157" i="1"/>
  <c r="Q157" i="1" s="1"/>
  <c r="S157" i="1" s="1"/>
  <c r="Q156" i="1"/>
  <c r="S156" i="1" s="1"/>
  <c r="J156" i="1"/>
  <c r="D156" i="1"/>
  <c r="Q155" i="1"/>
  <c r="S155" i="1" s="1"/>
  <c r="J155" i="1"/>
  <c r="D155" i="1"/>
  <c r="R154" i="1"/>
  <c r="Q154" i="1"/>
  <c r="J154" i="1"/>
  <c r="D154" i="1"/>
  <c r="I153" i="1"/>
  <c r="H153" i="1"/>
  <c r="B153" i="1"/>
  <c r="Q152" i="1"/>
  <c r="S152" i="1" s="1"/>
  <c r="J152" i="1"/>
  <c r="D152" i="1"/>
  <c r="Q151" i="1"/>
  <c r="S151" i="1" s="1"/>
  <c r="J151" i="1"/>
  <c r="D151" i="1"/>
  <c r="Q150" i="1"/>
  <c r="S150" i="1" s="1"/>
  <c r="J150" i="1"/>
  <c r="D150" i="1"/>
  <c r="I149" i="1"/>
  <c r="H149" i="1"/>
  <c r="B149" i="1"/>
  <c r="R147" i="1"/>
  <c r="Q147" i="1"/>
  <c r="D147" i="1"/>
  <c r="R146" i="1"/>
  <c r="Q146" i="1"/>
  <c r="D146" i="1"/>
  <c r="Q145" i="1"/>
  <c r="S145" i="1" s="1"/>
  <c r="D145" i="1"/>
  <c r="C144" i="1"/>
  <c r="R144" i="1" s="1"/>
  <c r="B144" i="1"/>
  <c r="Q144" i="1" s="1"/>
  <c r="Q141" i="1"/>
  <c r="S141" i="1" s="1"/>
  <c r="D141" i="1"/>
  <c r="B140" i="1"/>
  <c r="Q138" i="1"/>
  <c r="S138" i="1" s="1"/>
  <c r="D138" i="1"/>
  <c r="Q136" i="1"/>
  <c r="S136" i="1" s="1"/>
  <c r="D136" i="1"/>
  <c r="Q135" i="1"/>
  <c r="S135" i="1" s="1"/>
  <c r="D135" i="1"/>
  <c r="Q134" i="1"/>
  <c r="S134" i="1" s="1"/>
  <c r="D134" i="1"/>
  <c r="D133" i="1"/>
  <c r="Q131" i="1"/>
  <c r="S131" i="1" s="1"/>
  <c r="D131" i="1"/>
  <c r="Q129" i="1"/>
  <c r="S129" i="1" s="1"/>
  <c r="Q127" i="1"/>
  <c r="S127" i="1" s="1"/>
  <c r="D127" i="1"/>
  <c r="Q126" i="1"/>
  <c r="D126" i="1"/>
  <c r="Q125" i="1"/>
  <c r="S125" i="1" s="1"/>
  <c r="D125" i="1"/>
  <c r="R124" i="1"/>
  <c r="C124" i="1"/>
  <c r="Q123" i="1"/>
  <c r="S123" i="1" s="1"/>
  <c r="D123" i="1"/>
  <c r="Q122" i="1"/>
  <c r="S122" i="1" s="1"/>
  <c r="D122" i="1"/>
  <c r="Q121" i="1"/>
  <c r="S121" i="1" s="1"/>
  <c r="D121" i="1"/>
  <c r="Q120" i="1"/>
  <c r="S120" i="1" s="1"/>
  <c r="D120" i="1"/>
  <c r="Q119" i="1"/>
  <c r="S119" i="1" s="1"/>
  <c r="D119" i="1"/>
  <c r="Q118" i="1"/>
  <c r="S118" i="1" s="1"/>
  <c r="D118" i="1"/>
  <c r="Q117" i="1"/>
  <c r="S117" i="1" s="1"/>
  <c r="D117" i="1"/>
  <c r="B116" i="1"/>
  <c r="Q115" i="1"/>
  <c r="S115" i="1" s="1"/>
  <c r="D115" i="1"/>
  <c r="Q114" i="1"/>
  <c r="S114" i="1" s="1"/>
  <c r="D114" i="1"/>
  <c r="Q112" i="1"/>
  <c r="S112" i="1" s="1"/>
  <c r="D112" i="1"/>
  <c r="Q111" i="1"/>
  <c r="S111" i="1" s="1"/>
  <c r="D111" i="1"/>
  <c r="B110" i="1"/>
  <c r="Q110" i="1" s="1"/>
  <c r="S110" i="1" s="1"/>
  <c r="Q109" i="1"/>
  <c r="S109" i="1" s="1"/>
  <c r="D109" i="1"/>
  <c r="Q108" i="1"/>
  <c r="S108" i="1" s="1"/>
  <c r="D108" i="1"/>
  <c r="Q107" i="1"/>
  <c r="S107" i="1" s="1"/>
  <c r="D107" i="1"/>
  <c r="B106" i="1"/>
  <c r="D106" i="1" s="1"/>
  <c r="Q105" i="1"/>
  <c r="S105" i="1" s="1"/>
  <c r="D105" i="1"/>
  <c r="Q104" i="1"/>
  <c r="S104" i="1" s="1"/>
  <c r="D104" i="1"/>
  <c r="Q103" i="1"/>
  <c r="S103" i="1" s="1"/>
  <c r="D103" i="1"/>
  <c r="R102" i="1"/>
  <c r="Q102" i="1"/>
  <c r="M102" i="1"/>
  <c r="M101" i="1" s="1"/>
  <c r="D102" i="1"/>
  <c r="C101" i="1"/>
  <c r="R101" i="1" s="1"/>
  <c r="R80" i="1" s="1"/>
  <c r="B101" i="1"/>
  <c r="J100" i="1"/>
  <c r="Q99" i="1"/>
  <c r="S99" i="1" s="1"/>
  <c r="D99" i="1"/>
  <c r="B98" i="1"/>
  <c r="Q98" i="1" s="1"/>
  <c r="S98" i="1" s="1"/>
  <c r="Q97" i="1"/>
  <c r="S97" i="1" s="1"/>
  <c r="D97" i="1"/>
  <c r="Q96" i="1"/>
  <c r="S96" i="1" s="1"/>
  <c r="D96" i="1"/>
  <c r="Q95" i="1"/>
  <c r="S95" i="1" s="1"/>
  <c r="D95" i="1"/>
  <c r="Q94" i="1"/>
  <c r="S94" i="1" s="1"/>
  <c r="D94" i="1"/>
  <c r="Q93" i="1"/>
  <c r="S93" i="1" s="1"/>
  <c r="D93" i="1"/>
  <c r="B92" i="1"/>
  <c r="Q92" i="1" s="1"/>
  <c r="S92" i="1" s="1"/>
  <c r="Q88" i="1"/>
  <c r="S88" i="1" s="1"/>
  <c r="D88" i="1"/>
  <c r="Q87" i="1"/>
  <c r="S87" i="1" s="1"/>
  <c r="D87" i="1"/>
  <c r="Q86" i="1"/>
  <c r="D86" i="1"/>
  <c r="Q84" i="1"/>
  <c r="S84" i="1" s="1"/>
  <c r="D84" i="1"/>
  <c r="Q83" i="1"/>
  <c r="S83" i="1" s="1"/>
  <c r="D83" i="1"/>
  <c r="Q82" i="1"/>
  <c r="S82" i="1" s="1"/>
  <c r="D82" i="1"/>
  <c r="B81" i="1"/>
  <c r="L80" i="1"/>
  <c r="I80" i="1"/>
  <c r="Q79" i="1"/>
  <c r="S79" i="1" s="1"/>
  <c r="M79" i="1"/>
  <c r="D79" i="1"/>
  <c r="R78" i="1"/>
  <c r="M78" i="1"/>
  <c r="D78" i="1"/>
  <c r="R77" i="1"/>
  <c r="Q77" i="1"/>
  <c r="M77" i="1"/>
  <c r="D77" i="1"/>
  <c r="Q76" i="1"/>
  <c r="S76" i="1" s="1"/>
  <c r="M76" i="1"/>
  <c r="D76" i="1"/>
  <c r="K75" i="1"/>
  <c r="M75" i="1" s="1"/>
  <c r="C75" i="1"/>
  <c r="C74" i="1" s="1"/>
  <c r="L74" i="1"/>
  <c r="I74" i="1"/>
  <c r="R73" i="1"/>
  <c r="Q73" i="1"/>
  <c r="J73" i="1"/>
  <c r="D73" i="1"/>
  <c r="R72" i="1"/>
  <c r="J72" i="1"/>
  <c r="C71" i="1"/>
  <c r="C64" i="1" s="1"/>
  <c r="R70" i="1"/>
  <c r="J70" i="1"/>
  <c r="D70" i="1"/>
  <c r="R69" i="1"/>
  <c r="J69" i="1"/>
  <c r="Q69" i="1"/>
  <c r="R68" i="1"/>
  <c r="J68" i="1"/>
  <c r="Q68" i="1"/>
  <c r="R67" i="1"/>
  <c r="J67" i="1"/>
  <c r="R66" i="1"/>
  <c r="J66" i="1"/>
  <c r="D66" i="1"/>
  <c r="R65" i="1"/>
  <c r="I64" i="1"/>
  <c r="Q63" i="1"/>
  <c r="S63" i="1" s="1"/>
  <c r="D63" i="1"/>
  <c r="Q62" i="1"/>
  <c r="S62" i="1" s="1"/>
  <c r="D62" i="1"/>
  <c r="R61" i="1"/>
  <c r="B61" i="1"/>
  <c r="D61" i="1" s="1"/>
  <c r="Q61" i="1" s="1"/>
  <c r="R59" i="1"/>
  <c r="R58" i="1"/>
  <c r="R57" i="1"/>
  <c r="D57" i="1"/>
  <c r="R56" i="1"/>
  <c r="R55" i="1"/>
  <c r="C54" i="1"/>
  <c r="R54" i="1" s="1"/>
  <c r="R53" i="1"/>
  <c r="J53" i="1"/>
  <c r="D53" i="1"/>
  <c r="H52" i="1"/>
  <c r="C52" i="1"/>
  <c r="R52" i="1" s="1"/>
  <c r="S51" i="1"/>
  <c r="D51" i="1"/>
  <c r="J50" i="1"/>
  <c r="D49" i="1"/>
  <c r="H48" i="1"/>
  <c r="J48" i="1" s="1"/>
  <c r="R47" i="1"/>
  <c r="C46" i="1"/>
  <c r="R46" i="1" s="1"/>
  <c r="I45" i="1"/>
  <c r="W43" i="1"/>
  <c r="R42" i="1"/>
  <c r="Q42" i="1"/>
  <c r="P42" i="1"/>
  <c r="M42" i="1"/>
  <c r="R41" i="1"/>
  <c r="Q41" i="1"/>
  <c r="P41" i="1"/>
  <c r="M41" i="1"/>
  <c r="R40" i="1"/>
  <c r="Q40" i="1"/>
  <c r="P40" i="1"/>
  <c r="M40" i="1"/>
  <c r="R39" i="1"/>
  <c r="Q39" i="1"/>
  <c r="P39" i="1"/>
  <c r="M39" i="1"/>
  <c r="R38" i="1"/>
  <c r="Q38" i="1"/>
  <c r="P38" i="1"/>
  <c r="M38" i="1"/>
  <c r="Q37" i="1"/>
  <c r="O37" i="1"/>
  <c r="R37" i="1" s="1"/>
  <c r="L37" i="1"/>
  <c r="M37" i="1" s="1"/>
  <c r="R36" i="1"/>
  <c r="Q36" i="1"/>
  <c r="P36" i="1"/>
  <c r="M36" i="1"/>
  <c r="Q35" i="1"/>
  <c r="O35" i="1"/>
  <c r="R35" i="1" s="1"/>
  <c r="L35" i="1"/>
  <c r="N34" i="1"/>
  <c r="Q34" i="1" s="1"/>
  <c r="K34" i="1"/>
  <c r="K31" i="1" s="1"/>
  <c r="K28" i="1" s="1"/>
  <c r="R33" i="1"/>
  <c r="Q33" i="1"/>
  <c r="P33" i="1"/>
  <c r="M33" i="1"/>
  <c r="Q32" i="1"/>
  <c r="O32" i="1"/>
  <c r="L32" i="1"/>
  <c r="M32" i="1" s="1"/>
  <c r="B31" i="1"/>
  <c r="R30" i="1"/>
  <c r="R29" i="1" s="1"/>
  <c r="S29" i="1" s="1"/>
  <c r="S28" i="1" s="1"/>
  <c r="M30" i="1"/>
  <c r="L29" i="1"/>
  <c r="O28" i="1"/>
  <c r="R26" i="1"/>
  <c r="D26" i="1"/>
  <c r="R25" i="1"/>
  <c r="Q25" i="1"/>
  <c r="Q24" i="1" s="1"/>
  <c r="D25" i="1"/>
  <c r="R24" i="1"/>
  <c r="R23" i="1"/>
  <c r="S19" i="1"/>
  <c r="J19" i="1"/>
  <c r="R18" i="1"/>
  <c r="S18" i="1" s="1"/>
  <c r="J18" i="1"/>
  <c r="R17" i="1"/>
  <c r="Q17" i="1"/>
  <c r="J17" i="1"/>
  <c r="I16" i="1"/>
  <c r="R16" i="1" s="1"/>
  <c r="H16" i="1"/>
  <c r="Q16" i="1" s="1"/>
  <c r="R15" i="1"/>
  <c r="S15" i="1" s="1"/>
  <c r="D15" i="1"/>
  <c r="R14" i="1"/>
  <c r="S14" i="1" s="1"/>
  <c r="D14" i="1"/>
  <c r="C13" i="1"/>
  <c r="R13" i="1" s="1"/>
  <c r="S13" i="1" s="1"/>
  <c r="M11" i="1"/>
  <c r="L11" i="1"/>
  <c r="K11" i="1"/>
  <c r="K10" i="1"/>
  <c r="D153" i="1" l="1"/>
  <c r="D81" i="1"/>
  <c r="B80" i="1"/>
  <c r="Q55" i="1"/>
  <c r="S55" i="1" s="1"/>
  <c r="N166" i="1"/>
  <c r="Q161" i="1"/>
  <c r="S161" i="1" s="1"/>
  <c r="D85" i="1"/>
  <c r="Q140" i="1"/>
  <c r="S140" i="1" s="1"/>
  <c r="B132" i="1"/>
  <c r="Q58" i="1"/>
  <c r="S58" i="1" s="1"/>
  <c r="Q116" i="1"/>
  <c r="S116" i="1" s="1"/>
  <c r="S86" i="1"/>
  <c r="Q85" i="1"/>
  <c r="S85" i="1" s="1"/>
  <c r="K74" i="1"/>
  <c r="M74" i="1" s="1"/>
  <c r="Q74" i="1" s="1"/>
  <c r="S146" i="1"/>
  <c r="P37" i="1"/>
  <c r="C143" i="1"/>
  <c r="C142" i="1" s="1"/>
  <c r="J75" i="1"/>
  <c r="J74" i="1" s="1"/>
  <c r="R75" i="1"/>
  <c r="R74" i="1" s="1"/>
  <c r="M169" i="1"/>
  <c r="G44" i="1"/>
  <c r="G43" i="1" s="1"/>
  <c r="G177" i="1" s="1"/>
  <c r="G179" i="1" s="1"/>
  <c r="E43" i="1"/>
  <c r="E177" i="1" s="1"/>
  <c r="R32" i="1"/>
  <c r="S32" i="1" s="1"/>
  <c r="D56" i="1"/>
  <c r="Q81" i="1"/>
  <c r="S81" i="1" s="1"/>
  <c r="Q133" i="1"/>
  <c r="S133" i="1" s="1"/>
  <c r="R71" i="1"/>
  <c r="Q78" i="1"/>
  <c r="S78" i="1" s="1"/>
  <c r="Q101" i="1"/>
  <c r="S101" i="1" s="1"/>
  <c r="Q124" i="1"/>
  <c r="S124" i="1" s="1"/>
  <c r="D72" i="1"/>
  <c r="S102" i="1"/>
  <c r="S16" i="1"/>
  <c r="S144" i="1"/>
  <c r="Q72" i="1"/>
  <c r="S72" i="1" s="1"/>
  <c r="Q169" i="1"/>
  <c r="S25" i="1"/>
  <c r="S30" i="1"/>
  <c r="P32" i="1"/>
  <c r="L34" i="1"/>
  <c r="L31" i="1" s="1"/>
  <c r="M31" i="1" s="1"/>
  <c r="I44" i="1"/>
  <c r="S33" i="1"/>
  <c r="Q53" i="1"/>
  <c r="S53" i="1" s="1"/>
  <c r="S56" i="1"/>
  <c r="S61" i="1"/>
  <c r="Q106" i="1"/>
  <c r="S106" i="1" s="1"/>
  <c r="D149" i="1"/>
  <c r="J149" i="1"/>
  <c r="D71" i="1"/>
  <c r="Q149" i="1"/>
  <c r="S149" i="1" s="1"/>
  <c r="S174" i="1"/>
  <c r="S39" i="1"/>
  <c r="B23" i="1"/>
  <c r="Q23" i="1" s="1"/>
  <c r="S36" i="1"/>
  <c r="B54" i="1"/>
  <c r="D54" i="1" s="1"/>
  <c r="S38" i="1"/>
  <c r="S126" i="1"/>
  <c r="D140" i="1"/>
  <c r="S170" i="1"/>
  <c r="S176" i="1"/>
  <c r="H10" i="1"/>
  <c r="I11" i="1"/>
  <c r="I12" i="1"/>
  <c r="D24" i="1"/>
  <c r="S26" i="1"/>
  <c r="S40" i="1"/>
  <c r="S41" i="1"/>
  <c r="S42" i="1"/>
  <c r="B52" i="1"/>
  <c r="Q52" i="1" s="1"/>
  <c r="S52" i="1" s="1"/>
  <c r="Q66" i="1"/>
  <c r="S66" i="1" s="1"/>
  <c r="S69" i="1"/>
  <c r="R64" i="1"/>
  <c r="M80" i="1"/>
  <c r="S159" i="1"/>
  <c r="K166" i="1"/>
  <c r="M166" i="1" s="1"/>
  <c r="S24" i="1"/>
  <c r="H11" i="1"/>
  <c r="I10" i="1"/>
  <c r="I177" i="1" s="1"/>
  <c r="I179" i="1" s="1"/>
  <c r="S35" i="1"/>
  <c r="S37" i="1"/>
  <c r="S57" i="1"/>
  <c r="S68" i="1"/>
  <c r="Q70" i="1"/>
  <c r="S70" i="1" s="1"/>
  <c r="S73" i="1"/>
  <c r="S77" i="1"/>
  <c r="C80" i="1"/>
  <c r="B143" i="1"/>
  <c r="D75" i="1"/>
  <c r="Q75" i="1"/>
  <c r="Q71" i="1"/>
  <c r="J71" i="1"/>
  <c r="D60" i="1"/>
  <c r="Q59" i="1"/>
  <c r="S59" i="1" s="1"/>
  <c r="D69" i="1"/>
  <c r="D68" i="1"/>
  <c r="M171" i="1"/>
  <c r="D74" i="1"/>
  <c r="D92" i="1"/>
  <c r="D161" i="1"/>
  <c r="M173" i="1"/>
  <c r="H12" i="1"/>
  <c r="Q12" i="1" s="1"/>
  <c r="S17" i="1"/>
  <c r="D67" i="1"/>
  <c r="Q67" i="1"/>
  <c r="S67" i="1" s="1"/>
  <c r="D101" i="1"/>
  <c r="M35" i="1"/>
  <c r="D100" i="1"/>
  <c r="O166" i="1"/>
  <c r="R169" i="1"/>
  <c r="D13" i="1"/>
  <c r="R28" i="1"/>
  <c r="J80" i="1"/>
  <c r="P169" i="1"/>
  <c r="H143" i="1"/>
  <c r="H142" i="1" s="1"/>
  <c r="Q153" i="1"/>
  <c r="J153" i="1"/>
  <c r="B48" i="1"/>
  <c r="Q50" i="1"/>
  <c r="S50" i="1" s="1"/>
  <c r="I143" i="1"/>
  <c r="R153" i="1"/>
  <c r="D50" i="1"/>
  <c r="C45" i="1"/>
  <c r="S147" i="1"/>
  <c r="S154" i="1"/>
  <c r="J16" i="1"/>
  <c r="M29" i="1"/>
  <c r="O34" i="1"/>
  <c r="O31" i="1" s="1"/>
  <c r="P35" i="1"/>
  <c r="D98" i="1"/>
  <c r="D110" i="1"/>
  <c r="D116" i="1"/>
  <c r="B124" i="1"/>
  <c r="D124" i="1" s="1"/>
  <c r="D129" i="1"/>
  <c r="D144" i="1"/>
  <c r="D157" i="1"/>
  <c r="Q173" i="1"/>
  <c r="S173" i="1" s="1"/>
  <c r="N31" i="1"/>
  <c r="Q166" i="1" l="1"/>
  <c r="N165" i="1"/>
  <c r="Q143" i="1"/>
  <c r="P166" i="1"/>
  <c r="S75" i="1"/>
  <c r="M34" i="1"/>
  <c r="D143" i="1"/>
  <c r="S169" i="1"/>
  <c r="G75" i="1"/>
  <c r="G74" i="1" s="1"/>
  <c r="B142" i="1"/>
  <c r="S74" i="1"/>
  <c r="B11" i="1"/>
  <c r="Q11" i="1" s="1"/>
  <c r="S23" i="1"/>
  <c r="D52" i="1"/>
  <c r="S71" i="1"/>
  <c r="D23" i="1"/>
  <c r="J143" i="1"/>
  <c r="J142" i="1" s="1"/>
  <c r="Q54" i="1"/>
  <c r="S54" i="1" s="1"/>
  <c r="J12" i="1"/>
  <c r="K165" i="1"/>
  <c r="K43" i="1" s="1"/>
  <c r="K177" i="1" s="1"/>
  <c r="P34" i="1"/>
  <c r="R34" i="1"/>
  <c r="R45" i="1"/>
  <c r="C44" i="1"/>
  <c r="J11" i="1"/>
  <c r="J10" i="1"/>
  <c r="D48" i="1"/>
  <c r="Q48" i="1"/>
  <c r="S48" i="1" s="1"/>
  <c r="C12" i="1"/>
  <c r="Q171" i="1"/>
  <c r="S171" i="1" s="1"/>
  <c r="P171" i="1"/>
  <c r="D132" i="1"/>
  <c r="Q132" i="1" s="1"/>
  <c r="S132" i="1" s="1"/>
  <c r="S153" i="1"/>
  <c r="I142" i="1"/>
  <c r="R142" i="1" s="1"/>
  <c r="R143" i="1"/>
  <c r="L28" i="1"/>
  <c r="N10" i="1"/>
  <c r="N28" i="1"/>
  <c r="D80" i="1"/>
  <c r="Q80" i="1"/>
  <c r="S80" i="1" s="1"/>
  <c r="O165" i="1"/>
  <c r="R166" i="1"/>
  <c r="Q31" i="1"/>
  <c r="D142" i="1" l="1"/>
  <c r="Q142" i="1"/>
  <c r="S142" i="1" s="1"/>
  <c r="S166" i="1"/>
  <c r="B10" i="1"/>
  <c r="Q10" i="1"/>
  <c r="M165" i="1"/>
  <c r="M43" i="1" s="1"/>
  <c r="S143" i="1"/>
  <c r="R165" i="1"/>
  <c r="O43" i="1"/>
  <c r="M28" i="1"/>
  <c r="M10" i="1" s="1"/>
  <c r="L10" i="1"/>
  <c r="L177" i="1" s="1"/>
  <c r="L179" i="1" s="1"/>
  <c r="R44" i="1"/>
  <c r="C43" i="1"/>
  <c r="Q28" i="1"/>
  <c r="P28" i="1"/>
  <c r="P165" i="1"/>
  <c r="P43" i="1" s="1"/>
  <c r="N43" i="1"/>
  <c r="N177" i="1" s="1"/>
  <c r="Q165" i="1"/>
  <c r="S34" i="1"/>
  <c r="S31" i="1" s="1"/>
  <c r="R31" i="1"/>
  <c r="O10" i="1"/>
  <c r="P31" i="1"/>
  <c r="P10" i="1" s="1"/>
  <c r="R12" i="1"/>
  <c r="S12" i="1" s="1"/>
  <c r="C11" i="1"/>
  <c r="R11" i="1" s="1"/>
  <c r="D12" i="1"/>
  <c r="D11" i="1" l="1"/>
  <c r="D10" i="1" s="1"/>
  <c r="O177" i="1"/>
  <c r="O179" i="1" s="1"/>
  <c r="R43" i="1"/>
  <c r="S165" i="1"/>
  <c r="M177" i="1"/>
  <c r="M179" i="1" s="1"/>
  <c r="C10" i="1"/>
  <c r="C177" i="1" s="1"/>
  <c r="P177" i="1"/>
  <c r="P179" i="1" s="1"/>
  <c r="S11" i="1" l="1"/>
  <c r="S10" i="1" s="1"/>
  <c r="R10" i="1"/>
  <c r="R177" i="1" s="1"/>
  <c r="R179" i="1" s="1"/>
  <c r="J47" i="1"/>
  <c r="H46" i="1"/>
  <c r="D47" i="1"/>
  <c r="J46" i="1" l="1"/>
  <c r="H45" i="1"/>
  <c r="B46" i="1"/>
  <c r="D46" i="1" s="1"/>
  <c r="Q47" i="1"/>
  <c r="S47" i="1" s="1"/>
  <c r="B45" i="1" l="1"/>
  <c r="Q45" i="1" s="1"/>
  <c r="Q46" i="1"/>
  <c r="S46" i="1" s="1"/>
  <c r="J45" i="1"/>
  <c r="D45" i="1" l="1"/>
  <c r="S45" i="1"/>
  <c r="J65" i="1"/>
  <c r="H64" i="1"/>
  <c r="D65" i="1"/>
  <c r="J64" i="1" l="1"/>
  <c r="H44" i="1"/>
  <c r="H43" i="1" s="1"/>
  <c r="Q65" i="1"/>
  <c r="S65" i="1" s="1"/>
  <c r="B64" i="1"/>
  <c r="B44" i="1" s="1"/>
  <c r="H177" i="1" l="1"/>
  <c r="J44" i="1"/>
  <c r="J43" i="1" s="1"/>
  <c r="J177" i="1" s="1"/>
  <c r="J179" i="1" s="1"/>
  <c r="Q64" i="1"/>
  <c r="D64" i="1"/>
  <c r="B43" i="1"/>
  <c r="B177" i="1" s="1"/>
  <c r="D44" i="1"/>
  <c r="Q44" i="1" l="1"/>
  <c r="S64" i="1"/>
  <c r="D43" i="1"/>
  <c r="D177" i="1" s="1"/>
  <c r="D179" i="1" l="1"/>
  <c r="Q43" i="1"/>
  <c r="Q177" i="1" s="1"/>
  <c r="S44" i="1"/>
  <c r="S43" i="1" s="1"/>
  <c r="S177" i="1" l="1"/>
  <c r="S179" i="1" s="1"/>
  <c r="T43" i="1"/>
</calcChain>
</file>

<file path=xl/sharedStrings.xml><?xml version="1.0" encoding="utf-8"?>
<sst xmlns="http://schemas.openxmlformats.org/spreadsheetml/2006/main" count="526" uniqueCount="191">
  <si>
    <t>EMPRESA DE LOTERIA Y JUEGO DE APUESTAS PERMANENTES DEL DEPARTAMENTO DEL HUILA</t>
  </si>
  <si>
    <t>Nit No  800244699 - 7</t>
  </si>
  <si>
    <t>ESTADO DE RESULTADO INTEGRAL POR NEGOCIO</t>
  </si>
  <si>
    <t xml:space="preserve"> </t>
  </si>
  <si>
    <t>CuentaTerceroCCosto</t>
  </si>
  <si>
    <t>LOTERIA</t>
  </si>
  <si>
    <t>CHANCE</t>
  </si>
  <si>
    <t>SUBVENCIONES</t>
  </si>
  <si>
    <t>OTROS INGRESOS</t>
  </si>
  <si>
    <t>CONSOLIDADO</t>
  </si>
  <si>
    <t>M. Debitos</t>
  </si>
  <si>
    <t>M. Creditos</t>
  </si>
  <si>
    <t>Nuevo Saldo</t>
  </si>
  <si>
    <t>4  INGRESOS</t>
  </si>
  <si>
    <t>43  VENTA DE SERVICIOS</t>
  </si>
  <si>
    <t>4340  JUEGOS DE SUERTE Y AZAR</t>
  </si>
  <si>
    <t>0,00</t>
  </si>
  <si>
    <t>434001  LOTERÍAS ORDINARIAS</t>
  </si>
  <si>
    <t>43400101  Ventas dentro del Dpto.</t>
  </si>
  <si>
    <t>43400102  Ventas Fuera del Dpto.</t>
  </si>
  <si>
    <t>434002  APUESTAS PERMANENTES</t>
  </si>
  <si>
    <t>43400201  Venta de Talonarios</t>
  </si>
  <si>
    <t>43400203  1% derechos de administracion</t>
  </si>
  <si>
    <t>43400207  Premios no cobrados Ley 393/2010</t>
  </si>
  <si>
    <t>434007  SORTEOS EXTRAORDINARIOS</t>
  </si>
  <si>
    <t>4395  DEVOLUCIONES, REBAJAS Y DESCUENTOS EN VENTA DE SERVICIOS (DB)</t>
  </si>
  <si>
    <t>439508  JUEGOS DE SUERTE Y AZAR</t>
  </si>
  <si>
    <t>43950801  Dentro del Departamento</t>
  </si>
  <si>
    <t>43950802  Fuera del departamento</t>
  </si>
  <si>
    <t>44 TRANSFERENCIAS Y SUBVENCIONES</t>
  </si>
  <si>
    <t>4430 SUBVENCIONES</t>
  </si>
  <si>
    <t>443005 SUBVENCIONES POR RECURSOS TRANSFERIDOS POR EL GOBIERNO</t>
  </si>
  <si>
    <t>48  OTROS INGRESOS</t>
  </si>
  <si>
    <t>4802  FINANCIEROS</t>
  </si>
  <si>
    <t>480201  Intereses sobre depositos en institucines financieras</t>
  </si>
  <si>
    <t>4808  INGRESOS DIVERSOS</t>
  </si>
  <si>
    <t>480827  APROVECHAMIENTOS</t>
  </si>
  <si>
    <t>48082701  Venta de papel reciclaje</t>
  </si>
  <si>
    <t>480890  Otros Ingresos Diversos</t>
  </si>
  <si>
    <t>48089001  Aprovechamientos</t>
  </si>
  <si>
    <t>48089002  Descuentos en compras condicionados</t>
  </si>
  <si>
    <t>48089007  Reintegro Incapacidades</t>
  </si>
  <si>
    <t>5 GASTOS</t>
  </si>
  <si>
    <t>51  DE ADMINISTRACIÓN  Y OPERACIÓN</t>
  </si>
  <si>
    <t>5101  SUELDOS Y SALARIOS</t>
  </si>
  <si>
    <t>510101  SUELDOS</t>
  </si>
  <si>
    <t>51010101  Sueldo Basico</t>
  </si>
  <si>
    <t>510119  BONIFICACIONES</t>
  </si>
  <si>
    <t>51011901  Bonificacion por Recreacion</t>
  </si>
  <si>
    <t>51011902  Bonificacion por servicios prestados</t>
  </si>
  <si>
    <t>510160  SUBSIDIO DE ALIMENTACIÓN</t>
  </si>
  <si>
    <t>5102  CONTRIBUCIONES IMPUTADAS</t>
  </si>
  <si>
    <t>510203  INDEMNIZACIONES</t>
  </si>
  <si>
    <t>5103  CONTRIBUCIONES EFECTIVAS</t>
  </si>
  <si>
    <t>510302  APORTES A CAJAS DE COMPENSACIÓN FAMILIAR</t>
  </si>
  <si>
    <t>510303  COTIZACIONES A SEGURIDAD SOCIAL EN SALUD</t>
  </si>
  <si>
    <t>510304 Aportes Sindicales</t>
  </si>
  <si>
    <t>510305  Cotizaciones a riesgos laborales</t>
  </si>
  <si>
    <t>510306  COTIZACIONES A ENTIDADES ADMINISTRADORAS DEL RÉGIMEN DE PRIMA MEDIA</t>
  </si>
  <si>
    <t>510307  COTIZACIONES A ENTIDADES ADMINISTRADORAS DEL RÉGIMEN DE AHORRO INDIVIDUAL</t>
  </si>
  <si>
    <t>5104  APORTES SOBRE LA NÓMINA</t>
  </si>
  <si>
    <t>510401  APORTES AL ICBF</t>
  </si>
  <si>
    <t>510402  APORTES AL SENA</t>
  </si>
  <si>
    <t>5107  PRESTACIONES SOCIALES</t>
  </si>
  <si>
    <t>510701  VACACIONES</t>
  </si>
  <si>
    <t>510702  CESANTÍAS</t>
  </si>
  <si>
    <t>510703  INTERESES A LAS CESANTÍAS</t>
  </si>
  <si>
    <t>510704  PRIMA DE VACACIONES</t>
  </si>
  <si>
    <t>510705  PRIMA DE NAVIDAD</t>
  </si>
  <si>
    <t>510706  PRIMA DE SERVICIOS</t>
  </si>
  <si>
    <t>510790  OTRAS PRIMAS</t>
  </si>
  <si>
    <t>51079001  Prima Tecnica</t>
  </si>
  <si>
    <t>51079002  Prima Quinquinal</t>
  </si>
  <si>
    <t>5108  GASTOS PERSONAL DIVERSOS</t>
  </si>
  <si>
    <t>510801  REMUNERACION SERVICIOS TECNICOS</t>
  </si>
  <si>
    <t>51080101  Honorarios Persona Natural</t>
  </si>
  <si>
    <t>51080102  Honorarios persona Juridica</t>
  </si>
  <si>
    <t>51080103  Honorarios Contratistas</t>
  </si>
  <si>
    <t>510803  CAPACITACIÓN, BIENESTAR SOCIAL Y ESTÍMULOS</t>
  </si>
  <si>
    <t>5111  GENERALES</t>
  </si>
  <si>
    <t>511114  MATERIALES Y SUMINISTROS</t>
  </si>
  <si>
    <t>51111401  Papeleria, utiles y otros</t>
  </si>
  <si>
    <t>51111403  Elementos de aseo y cafeteria</t>
  </si>
  <si>
    <t>51111405  Materiales y suministros</t>
  </si>
  <si>
    <t>511115  MANTENIMIENTO</t>
  </si>
  <si>
    <t>51111501  Mantenimiento oficina</t>
  </si>
  <si>
    <t>511117  SERVICIOS PÚBLICOS</t>
  </si>
  <si>
    <t>51111701  Energia</t>
  </si>
  <si>
    <t>51111702  Celular</t>
  </si>
  <si>
    <t>51111704  Telefono</t>
  </si>
  <si>
    <t>51111705  Internet</t>
  </si>
  <si>
    <t>511118 ARRENDAMIENTOS OPERATIVOS</t>
  </si>
  <si>
    <t xml:space="preserve">51111801 Bienes Muebles </t>
  </si>
  <si>
    <t>511119  VIÁTICOS Y GASTOS DE VIAJE</t>
  </si>
  <si>
    <t>511120  PUBLICIDAD Y PROPAGANDA</t>
  </si>
  <si>
    <t>51112001  Publicidad</t>
  </si>
  <si>
    <t>511121  IMPRESOS, PUBLICACIONES, SUSCRIPCIONES Y AFILIACIONES</t>
  </si>
  <si>
    <t>511122  FOTOCOPIAS</t>
  </si>
  <si>
    <t>511123  COMUNICACIONES Y TRANSPORTE</t>
  </si>
  <si>
    <t>511125  SEGUROS GENERALES</t>
  </si>
  <si>
    <t>51112501  Polizas de Manejo</t>
  </si>
  <si>
    <t>51112503  Seguros Generales</t>
  </si>
  <si>
    <t>511146  COMBUSTIBLES Y LUBRICANTES</t>
  </si>
  <si>
    <t>511149  SERVICIOS DE ASEO, CAFETERÍA, RESTAURANTE Y LAVANDERÍA</t>
  </si>
  <si>
    <t>51114901  Aseo</t>
  </si>
  <si>
    <t>51114902  Restaurante</t>
  </si>
  <si>
    <t>511164  GASTOS LEGALES</t>
  </si>
  <si>
    <t>511180  SERVICIOS</t>
  </si>
  <si>
    <t>511190  OTROS GASTOS GENERALES</t>
  </si>
  <si>
    <t>51119001  Administracion Edf.Diego de Ospina</t>
  </si>
  <si>
    <t>51119002  Peaje</t>
  </si>
  <si>
    <t>51119003  Parqueadero</t>
  </si>
  <si>
    <t>51119004  Serv. Funerarios  Loteros</t>
  </si>
  <si>
    <t>51119005  Cuota de sostenimiento</t>
  </si>
  <si>
    <t>51119006  Otros Gastos Generales</t>
  </si>
  <si>
    <t>51119008  Servicio de Conectividad y Alojamiento de Modalidad Nube</t>
  </si>
  <si>
    <t>5120  IMPUESTOS, CONTRIBUCIONES Y TASAS</t>
  </si>
  <si>
    <t>512001  Impuesto predial unificado</t>
  </si>
  <si>
    <t>512002  CUOTA DE FISCALIZACIÓN Y AUDITAJE</t>
  </si>
  <si>
    <t>512026  Contribuciones</t>
  </si>
  <si>
    <t>512090  Otros Impuestos</t>
  </si>
  <si>
    <t>51209004  Impuestos Asumidos</t>
  </si>
  <si>
    <t>53  DETERIORO, DEPRECIACIONES, AGOTAMIENTO, AMORTIZACIONES Y PROVISIONES</t>
  </si>
  <si>
    <t>5351  DETERIORO DE PROPIEDADES, PLANTA Y EQUIPO</t>
  </si>
  <si>
    <t>535105  EDIFICACIONES</t>
  </si>
  <si>
    <t>535107  REDES, LÍNEAS Y CABLES</t>
  </si>
  <si>
    <t>535108 MAQUINARIA Y EQUIPO</t>
  </si>
  <si>
    <t>535111  EQUIPO DE COMUNICACIÓN Y COMPUTACIÓN</t>
  </si>
  <si>
    <t>5357  DETERIORO DE ACTIVOS INTANGIBLES</t>
  </si>
  <si>
    <t>56  DE ACTIVIDADES Y/O SERVICIOS ESPECIALIZADOS</t>
  </si>
  <si>
    <t>5618  JUEGOS DE SUERTE Y AZAR</t>
  </si>
  <si>
    <t>561802  PAGO DE PREMIOS</t>
  </si>
  <si>
    <t>56180201  Premios Mayores</t>
  </si>
  <si>
    <t>56180202  Premios Secos</t>
  </si>
  <si>
    <t>56180203  Premios Aproximaciones</t>
  </si>
  <si>
    <t>561805  BONIFICACIÓN POR PAGO DE PREMIOS</t>
  </si>
  <si>
    <t>56180501  Distribuidor</t>
  </si>
  <si>
    <t>56180502  Lotero</t>
  </si>
  <si>
    <t>56180503  Taquillero</t>
  </si>
  <si>
    <t>561807  IMPRESIÓN DE BILLETES</t>
  </si>
  <si>
    <t>56180701  Billeteria Loteria</t>
  </si>
  <si>
    <t>56180702  Talonario Apuestas Permanentes</t>
  </si>
  <si>
    <t>561808  TRANSPORTE</t>
  </si>
  <si>
    <t>561809 PUBLICIDAD</t>
  </si>
  <si>
    <t>56180904 Promocion Raspa y Gane</t>
  </si>
  <si>
    <t>561810  RESERVA TÉCNICA PARA EL PAGO DE PREMIOS</t>
  </si>
  <si>
    <t>561811  Renta de Monopolio de los juegos de suerte y azar</t>
  </si>
  <si>
    <t>561890  OTROS COSTOS POR JUEGOS DE SUERTE Y AZAR</t>
  </si>
  <si>
    <t>56189001  Foraneas fuera del Dpto.</t>
  </si>
  <si>
    <t>58  OTROS GASTOS</t>
  </si>
  <si>
    <t>5804  FINANCIEROS</t>
  </si>
  <si>
    <t>580490  OTROS GASTOS FINANCIEROS</t>
  </si>
  <si>
    <t>58049002  Comisiones, porte e iva</t>
  </si>
  <si>
    <t>5890  GASTOS DIVERSOS</t>
  </si>
  <si>
    <t>589090  OTROS GASTOS DIVERSOS</t>
  </si>
  <si>
    <t>Totales:</t>
  </si>
  <si>
    <t xml:space="preserve">Anticipo de Impuesto sobre la Renta (Saldo Cuenta #190701) </t>
  </si>
  <si>
    <t>RESULTADO MAS IMPTO. DE RENTA</t>
  </si>
  <si>
    <t>YHINA PAOLA LOMBANA LOPEZ</t>
  </si>
  <si>
    <t>JAIR BALAGUERA VARGAS</t>
  </si>
  <si>
    <t>GERENTE GENERAL</t>
  </si>
  <si>
    <t xml:space="preserve"> JEFE OFICINA ADMTIVA. Y FINANCIERA</t>
  </si>
  <si>
    <t xml:space="preserve">   MP. No. 40.983 - T.</t>
  </si>
  <si>
    <t>43400701 SORTEOS EXTRAORDINARIOS</t>
  </si>
  <si>
    <t>4808908  Comisión Cheque de Gerencia</t>
  </si>
  <si>
    <t>48089019  Depuración Pasivo</t>
  </si>
  <si>
    <t xml:space="preserve">43950803  Sorteo Extraordinario </t>
  </si>
  <si>
    <t>DEL 01 DE ENERO AL 31 DE DICIEMBRE 2024</t>
  </si>
  <si>
    <t>SORTEO EXTRAORDINARIO CONVENIO 004-2025</t>
  </si>
  <si>
    <t>4340070101  Convenio Int. No. 004-2025</t>
  </si>
  <si>
    <t>51111503  Mantenimiento Planta Electrica</t>
  </si>
  <si>
    <t>51111504  Mantenimiento Baloteras</t>
  </si>
  <si>
    <t>51111505  Mantenimiento Aire Acondicionado</t>
  </si>
  <si>
    <t>51111508  Fumigación Instalaciones</t>
  </si>
  <si>
    <t>51111509  Mantenimiento Mubles y Enseres</t>
  </si>
  <si>
    <t>51111703  Acueducto y Alcantarillado</t>
  </si>
  <si>
    <t>511159  LICENCIAS</t>
  </si>
  <si>
    <t>512011 IMPUESTOS SOBRE VEHICULOS AUTOMOTORES</t>
  </si>
  <si>
    <t>51209001  Impuestos de Renta y Complementarios</t>
  </si>
  <si>
    <t>535110 MUEBLES Y ENSERES</t>
  </si>
  <si>
    <t>535119  BIENES MUEBLES EN BODEGA</t>
  </si>
  <si>
    <t>535706  LICENCIAS</t>
  </si>
  <si>
    <t>56180205  Premios Sorteo Extraordinario Convenio 0004</t>
  </si>
  <si>
    <t>56189003  Premios - Sorteos Extraordinarios</t>
  </si>
  <si>
    <t>56189004  Foraneas Sorteos Extraordinarios</t>
  </si>
  <si>
    <t>58043401 Financiamiento Interno Corto Plazo</t>
  </si>
  <si>
    <t>580434 COSTOS EFECTIVOS PRESTAMOS POR PAGAR</t>
  </si>
  <si>
    <t>589025 MULTAS Y SANCIONES</t>
  </si>
  <si>
    <t>58909005 Ajuste al Peso</t>
  </si>
  <si>
    <t>5895 DEVOLUCIONES, REBAJAS Y DESCUENTOS VENTAS DE SERVICOS</t>
  </si>
  <si>
    <t>589506 Juegos de Suerte y Azar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</si>
</sst>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(* #,##0.00_);_(* \(#,##0.00\);_(* &quot;-&quot;??_);_(@_)"/>
    <numFmt numFmtId="165" formatCode="0_);\(0\)"/>
  </numFmts>
  <fonts count="19" x14ac:knownFonts="1">
    <font>
      <sz val="10"/>
      <color indexed="8"/>
      <name val="Arial"/>
      <family val="2"/>
    </font>
    <font>
      <sz val="10"/>
      <color indexed="8"/>
      <name val="Arial"/>
      <family val="2"/>
    </font>
    <font>
      <b/>
      <sz val="12"/>
      <color theme="1"/>
      <name val="Arial"/>
      <family val="2"/>
    </font>
    <font>
      <sz val="10"/>
      <color indexed="8"/>
      <name val="Tahoma"/>
      <family val="2"/>
    </font>
    <font>
      <sz val="14"/>
      <color indexed="8"/>
      <name val="Tahoma"/>
      <family val="2"/>
    </font>
    <font>
      <b/>
      <sz val="12"/>
      <color indexed="8"/>
      <name val="Tahoma"/>
      <family val="2"/>
    </font>
    <font>
      <b/>
      <sz val="10"/>
      <color indexed="8"/>
      <name val="Tahoma"/>
      <family val="2"/>
    </font>
    <font>
      <b/>
      <sz val="9"/>
      <color indexed="8"/>
      <name val="Tahoma"/>
      <family val="2"/>
    </font>
    <font>
      <sz val="9"/>
      <color indexed="8"/>
      <name val="Tahoma"/>
      <family val="2"/>
    </font>
    <font>
      <sz val="9"/>
      <color theme="1"/>
      <name val="Tahoma"/>
      <family val="2"/>
    </font>
    <font>
      <sz val="9"/>
      <name val="Tahoma"/>
      <family val="2"/>
    </font>
    <font>
      <b/>
      <sz val="9"/>
      <name val="Tahoma"/>
      <family val="2"/>
    </font>
    <font>
      <sz val="9"/>
      <color theme="0"/>
      <name val="Tahoma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color theme="0"/>
      <name val="Tahoma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12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top"/>
    </xf>
    <xf numFmtId="164" fontId="1" fillId="0" borderId="0" applyFont="0" applyFill="0" applyBorder="0" applyAlignment="0" applyProtection="0">
      <alignment vertical="top"/>
    </xf>
    <xf numFmtId="9" fontId="1" fillId="0" borderId="0" applyFont="0" applyFill="0" applyBorder="0" applyAlignment="0" applyProtection="0">
      <alignment vertical="top"/>
    </xf>
  </cellStyleXfs>
  <cellXfs count="202">
    <xf numFmtId="0" fontId="0" fillId="0" borderId="0" xfId="0">
      <alignment vertical="top"/>
    </xf>
    <xf numFmtId="164" fontId="2" fillId="0" borderId="0" xfId="1" applyFont="1" applyBorder="1" applyAlignment="1"/>
    <xf numFmtId="0" fontId="3" fillId="0" borderId="0" xfId="0" applyFont="1">
      <alignment vertical="top"/>
    </xf>
    <xf numFmtId="165" fontId="2" fillId="0" borderId="4" xfId="1" applyNumberFormat="1" applyFont="1" applyFill="1" applyBorder="1" applyAlignment="1"/>
    <xf numFmtId="164" fontId="2" fillId="0" borderId="0" xfId="1" applyFont="1" applyFill="1" applyBorder="1" applyAlignment="1"/>
    <xf numFmtId="164" fontId="2" fillId="0" borderId="5" xfId="1" applyFont="1" applyFill="1" applyBorder="1" applyAlignment="1"/>
    <xf numFmtId="0" fontId="3" fillId="0" borderId="4" xfId="0" applyFont="1" applyBorder="1">
      <alignment vertical="top"/>
    </xf>
    <xf numFmtId="164" fontId="3" fillId="0" borderId="0" xfId="1" applyFont="1" applyBorder="1" applyAlignment="1">
      <alignment horizontal="right" vertical="top"/>
    </xf>
    <xf numFmtId="0" fontId="3" fillId="0" borderId="0" xfId="0" applyFont="1" applyBorder="1" applyAlignment="1">
      <alignment horizontal="right" vertical="top"/>
    </xf>
    <xf numFmtId="0" fontId="3" fillId="0" borderId="5" xfId="0" applyFont="1" applyBorder="1" applyAlignment="1">
      <alignment horizontal="right" vertical="top"/>
    </xf>
    <xf numFmtId="0" fontId="3" fillId="0" borderId="6" xfId="0" applyFont="1" applyBorder="1">
      <alignment vertical="top"/>
    </xf>
    <xf numFmtId="164" fontId="3" fillId="0" borderId="7" xfId="1" applyFont="1" applyBorder="1" applyAlignment="1">
      <alignment horizontal="right" vertical="top"/>
    </xf>
    <xf numFmtId="0" fontId="3" fillId="0" borderId="7" xfId="0" applyFont="1" applyBorder="1" applyAlignment="1">
      <alignment horizontal="right" vertical="top"/>
    </xf>
    <xf numFmtId="0" fontId="3" fillId="0" borderId="8" xfId="0" applyFont="1" applyBorder="1" applyAlignment="1">
      <alignment horizontal="right" vertical="top"/>
    </xf>
    <xf numFmtId="0" fontId="6" fillId="0" borderId="0" xfId="0" applyFont="1">
      <alignment vertical="top"/>
    </xf>
    <xf numFmtId="0" fontId="6" fillId="0" borderId="14" xfId="0" applyFont="1" applyBorder="1" applyAlignment="1">
      <alignment horizontal="center" vertical="top" wrapText="1"/>
    </xf>
    <xf numFmtId="0" fontId="6" fillId="0" borderId="15" xfId="0" applyFont="1" applyBorder="1" applyAlignment="1">
      <alignment horizontal="center" vertical="top" wrapText="1"/>
    </xf>
    <xf numFmtId="164" fontId="6" fillId="0" borderId="16" xfId="1" applyFont="1" applyBorder="1" applyAlignment="1">
      <alignment horizontal="center" vertical="top" wrapText="1"/>
    </xf>
    <xf numFmtId="164" fontId="6" fillId="0" borderId="14" xfId="1" applyFont="1" applyBorder="1" applyAlignment="1">
      <alignment horizontal="center" vertical="top" wrapText="1"/>
    </xf>
    <xf numFmtId="0" fontId="6" fillId="0" borderId="17" xfId="0" applyFont="1" applyBorder="1" applyAlignment="1">
      <alignment horizontal="center" vertical="top" wrapText="1"/>
    </xf>
    <xf numFmtId="0" fontId="6" fillId="0" borderId="16" xfId="0" applyFont="1" applyBorder="1" applyAlignment="1">
      <alignment horizontal="center" vertical="top" wrapText="1"/>
    </xf>
    <xf numFmtId="0" fontId="6" fillId="0" borderId="18" xfId="0" applyFont="1" applyBorder="1" applyAlignment="1">
      <alignment horizontal="center" vertical="top" wrapText="1"/>
    </xf>
    <xf numFmtId="0" fontId="6" fillId="0" borderId="19" xfId="0" applyFont="1" applyBorder="1" applyAlignment="1">
      <alignment horizontal="center" vertical="top" wrapText="1"/>
    </xf>
    <xf numFmtId="0" fontId="6" fillId="0" borderId="20" xfId="0" applyFont="1" applyBorder="1" applyAlignment="1">
      <alignment horizontal="center" vertical="top" wrapText="1"/>
    </xf>
    <xf numFmtId="0" fontId="6" fillId="0" borderId="21" xfId="0" applyFont="1" applyBorder="1" applyAlignment="1">
      <alignment horizontal="center" vertical="top" wrapText="1"/>
    </xf>
    <xf numFmtId="0" fontId="7" fillId="0" borderId="10" xfId="0" applyFont="1" applyBorder="1" applyAlignment="1">
      <alignment horizontal="left" vertical="top"/>
    </xf>
    <xf numFmtId="164" fontId="7" fillId="0" borderId="22" xfId="1" applyFont="1" applyBorder="1" applyAlignment="1">
      <alignment horizontal="right" vertical="top"/>
    </xf>
    <xf numFmtId="4" fontId="7" fillId="0" borderId="23" xfId="0" applyNumberFormat="1" applyFont="1" applyBorder="1" applyAlignment="1">
      <alignment horizontal="right" vertical="top"/>
    </xf>
    <xf numFmtId="164" fontId="7" fillId="0" borderId="24" xfId="1" applyFont="1" applyBorder="1" applyAlignment="1">
      <alignment horizontal="right" vertical="top"/>
    </xf>
    <xf numFmtId="164" fontId="6" fillId="0" borderId="15" xfId="1" applyFont="1" applyBorder="1" applyAlignment="1">
      <alignment horizontal="right" vertical="top"/>
    </xf>
    <xf numFmtId="4" fontId="6" fillId="0" borderId="24" xfId="0" applyNumberFormat="1" applyFont="1" applyBorder="1" applyAlignment="1">
      <alignment horizontal="right" vertical="top"/>
    </xf>
    <xf numFmtId="164" fontId="6" fillId="0" borderId="23" xfId="1" applyFont="1" applyBorder="1" applyAlignment="1">
      <alignment horizontal="right" vertical="top"/>
    </xf>
    <xf numFmtId="164" fontId="6" fillId="0" borderId="24" xfId="1" applyFont="1" applyBorder="1" applyAlignment="1">
      <alignment horizontal="right" vertical="top"/>
    </xf>
    <xf numFmtId="164" fontId="6" fillId="0" borderId="25" xfId="1" applyFont="1" applyBorder="1" applyAlignment="1">
      <alignment horizontal="right" vertical="top"/>
    </xf>
    <xf numFmtId="164" fontId="7" fillId="0" borderId="15" xfId="0" applyNumberFormat="1" applyFont="1" applyBorder="1" applyAlignment="1">
      <alignment horizontal="right" vertical="top"/>
    </xf>
    <xf numFmtId="4" fontId="7" fillId="0" borderId="24" xfId="0" applyNumberFormat="1" applyFont="1" applyBorder="1" applyAlignment="1">
      <alignment horizontal="right" vertical="top"/>
    </xf>
    <xf numFmtId="164" fontId="6" fillId="0" borderId="0" xfId="0" applyNumberFormat="1" applyFont="1">
      <alignment vertical="top"/>
    </xf>
    <xf numFmtId="0" fontId="7" fillId="0" borderId="26" xfId="0" applyFont="1" applyBorder="1" applyAlignment="1">
      <alignment horizontal="left" vertical="top"/>
    </xf>
    <xf numFmtId="4" fontId="7" fillId="0" borderId="27" xfId="0" applyNumberFormat="1" applyFont="1" applyBorder="1" applyAlignment="1">
      <alignment horizontal="right" vertical="top"/>
    </xf>
    <xf numFmtId="164" fontId="7" fillId="0" borderId="28" xfId="1" applyFont="1" applyBorder="1" applyAlignment="1">
      <alignment horizontal="right" vertical="top"/>
    </xf>
    <xf numFmtId="164" fontId="6" fillId="0" borderId="29" xfId="1" applyFont="1" applyBorder="1" applyAlignment="1">
      <alignment horizontal="right" vertical="top"/>
    </xf>
    <xf numFmtId="4" fontId="6" fillId="0" borderId="28" xfId="0" applyNumberFormat="1" applyFont="1" applyBorder="1" applyAlignment="1">
      <alignment horizontal="right" vertical="top"/>
    </xf>
    <xf numFmtId="0" fontId="3" fillId="0" borderId="30" xfId="0" applyFont="1" applyBorder="1" applyAlignment="1">
      <alignment horizontal="right" vertical="top"/>
    </xf>
    <xf numFmtId="0" fontId="3" fillId="0" borderId="31" xfId="0" applyFont="1" applyBorder="1" applyAlignment="1">
      <alignment horizontal="right" vertical="top"/>
    </xf>
    <xf numFmtId="0" fontId="3" fillId="0" borderId="32" xfId="0" applyFont="1" applyBorder="1" applyAlignment="1">
      <alignment horizontal="right" vertical="top"/>
    </xf>
    <xf numFmtId="164" fontId="7" fillId="0" borderId="29" xfId="0" applyNumberFormat="1" applyFont="1" applyBorder="1" applyAlignment="1">
      <alignment horizontal="right" vertical="top"/>
    </xf>
    <xf numFmtId="4" fontId="7" fillId="0" borderId="28" xfId="0" applyNumberFormat="1" applyFont="1" applyBorder="1" applyAlignment="1">
      <alignment horizontal="right" vertical="top"/>
    </xf>
    <xf numFmtId="0" fontId="8" fillId="0" borderId="33" xfId="0" applyFont="1" applyBorder="1" applyAlignment="1">
      <alignment horizontal="left" vertical="top"/>
    </xf>
    <xf numFmtId="0" fontId="8" fillId="0" borderId="30" xfId="0" applyFont="1" applyBorder="1" applyAlignment="1">
      <alignment horizontal="right" vertical="top"/>
    </xf>
    <xf numFmtId="4" fontId="8" fillId="0" borderId="31" xfId="0" applyNumberFormat="1" applyFont="1" applyBorder="1" applyAlignment="1">
      <alignment horizontal="right" vertical="top"/>
    </xf>
    <xf numFmtId="164" fontId="8" fillId="0" borderId="32" xfId="1" applyFont="1" applyBorder="1" applyAlignment="1">
      <alignment horizontal="right" vertical="top"/>
    </xf>
    <xf numFmtId="164" fontId="8" fillId="0" borderId="31" xfId="0" applyNumberFormat="1" applyFont="1" applyBorder="1" applyAlignment="1">
      <alignment horizontal="right" vertical="top"/>
    </xf>
    <xf numFmtId="4" fontId="8" fillId="0" borderId="32" xfId="0" applyNumberFormat="1" applyFont="1" applyBorder="1" applyAlignment="1">
      <alignment horizontal="right" vertical="top"/>
    </xf>
    <xf numFmtId="164" fontId="3" fillId="0" borderId="30" xfId="1" applyFont="1" applyBorder="1" applyAlignment="1">
      <alignment horizontal="right" vertical="top"/>
    </xf>
    <xf numFmtId="0" fontId="8" fillId="0" borderId="31" xfId="0" applyFont="1" applyBorder="1" applyAlignment="1">
      <alignment horizontal="right" vertical="top"/>
    </xf>
    <xf numFmtId="164" fontId="8" fillId="0" borderId="31" xfId="1" applyFont="1" applyBorder="1" applyAlignment="1">
      <alignment horizontal="right" vertical="top"/>
    </xf>
    <xf numFmtId="4" fontId="8" fillId="0" borderId="30" xfId="0" applyNumberFormat="1" applyFont="1" applyBorder="1" applyAlignment="1">
      <alignment horizontal="right" vertical="top"/>
    </xf>
    <xf numFmtId="0" fontId="7" fillId="0" borderId="33" xfId="0" applyFont="1" applyBorder="1" applyAlignment="1">
      <alignment horizontal="left" vertical="top"/>
    </xf>
    <xf numFmtId="4" fontId="7" fillId="0" borderId="30" xfId="0" applyNumberFormat="1" applyFont="1" applyBorder="1" applyAlignment="1">
      <alignment horizontal="right" vertical="top"/>
    </xf>
    <xf numFmtId="4" fontId="7" fillId="0" borderId="31" xfId="0" applyNumberFormat="1" applyFont="1" applyBorder="1" applyAlignment="1">
      <alignment horizontal="right" vertical="top"/>
    </xf>
    <xf numFmtId="0" fontId="7" fillId="0" borderId="31" xfId="0" applyFont="1" applyBorder="1" applyAlignment="1">
      <alignment horizontal="right" vertical="top"/>
    </xf>
    <xf numFmtId="164" fontId="7" fillId="0" borderId="32" xfId="1" applyFont="1" applyBorder="1" applyAlignment="1">
      <alignment horizontal="right" vertical="top"/>
    </xf>
    <xf numFmtId="4" fontId="6" fillId="0" borderId="0" xfId="0" applyNumberFormat="1" applyFont="1">
      <alignment vertical="top"/>
    </xf>
    <xf numFmtId="4" fontId="3" fillId="0" borderId="0" xfId="0" applyNumberFormat="1" applyFont="1">
      <alignment vertical="top"/>
    </xf>
    <xf numFmtId="0" fontId="8" fillId="0" borderId="34" xfId="0" applyFont="1" applyBorder="1" applyAlignment="1">
      <alignment horizontal="left" vertical="top"/>
    </xf>
    <xf numFmtId="164" fontId="7" fillId="0" borderId="18" xfId="0" applyNumberFormat="1" applyFont="1" applyBorder="1" applyAlignment="1">
      <alignment horizontal="right" vertical="top"/>
    </xf>
    <xf numFmtId="164" fontId="7" fillId="0" borderId="19" xfId="0" applyNumberFormat="1" applyFont="1" applyBorder="1" applyAlignment="1">
      <alignment horizontal="right" vertical="top"/>
    </xf>
    <xf numFmtId="164" fontId="7" fillId="0" borderId="20" xfId="0" applyNumberFormat="1" applyFont="1" applyBorder="1" applyAlignment="1">
      <alignment horizontal="right" vertical="top"/>
    </xf>
    <xf numFmtId="0" fontId="6" fillId="0" borderId="19" xfId="0" applyFont="1" applyBorder="1" applyAlignment="1">
      <alignment horizontal="right" vertical="top"/>
    </xf>
    <xf numFmtId="164" fontId="7" fillId="0" borderId="23" xfId="0" applyNumberFormat="1" applyFont="1" applyBorder="1" applyAlignment="1">
      <alignment horizontal="right" vertical="top"/>
    </xf>
    <xf numFmtId="164" fontId="7" fillId="0" borderId="24" xfId="0" applyNumberFormat="1" applyFont="1" applyBorder="1" applyAlignment="1">
      <alignment horizontal="right" vertical="top"/>
    </xf>
    <xf numFmtId="43" fontId="6" fillId="0" borderId="0" xfId="0" applyNumberFormat="1" applyFont="1">
      <alignment vertical="top"/>
    </xf>
    <xf numFmtId="164" fontId="7" fillId="0" borderId="35" xfId="0" applyNumberFormat="1" applyFont="1" applyBorder="1" applyAlignment="1">
      <alignment horizontal="right" vertical="top"/>
    </xf>
    <xf numFmtId="164" fontId="7" fillId="0" borderId="36" xfId="0" applyNumberFormat="1" applyFont="1" applyBorder="1" applyAlignment="1">
      <alignment horizontal="right" vertical="top"/>
    </xf>
    <xf numFmtId="164" fontId="6" fillId="0" borderId="35" xfId="1" applyFont="1" applyBorder="1" applyAlignment="1">
      <alignment horizontal="right" vertical="top"/>
    </xf>
    <xf numFmtId="164" fontId="6" fillId="0" borderId="36" xfId="1" applyFont="1" applyBorder="1" applyAlignment="1">
      <alignment horizontal="right" vertical="top"/>
    </xf>
    <xf numFmtId="0" fontId="6" fillId="0" borderId="35" xfId="0" applyFont="1" applyBorder="1" applyAlignment="1">
      <alignment horizontal="right" vertical="top"/>
    </xf>
    <xf numFmtId="0" fontId="6" fillId="0" borderId="29" xfId="0" applyFont="1" applyBorder="1" applyAlignment="1">
      <alignment horizontal="right" vertical="top"/>
    </xf>
    <xf numFmtId="0" fontId="6" fillId="0" borderId="28" xfId="0" applyFont="1" applyBorder="1" applyAlignment="1">
      <alignment horizontal="right" vertical="top"/>
    </xf>
    <xf numFmtId="164" fontId="7" fillId="0" borderId="37" xfId="0" applyNumberFormat="1" applyFont="1" applyBorder="1" applyAlignment="1">
      <alignment horizontal="right" vertical="top"/>
    </xf>
    <xf numFmtId="164" fontId="7" fillId="0" borderId="38" xfId="0" applyNumberFormat="1" applyFont="1" applyBorder="1" applyAlignment="1">
      <alignment horizontal="right" vertical="top"/>
    </xf>
    <xf numFmtId="164" fontId="7" fillId="0" borderId="39" xfId="0" applyNumberFormat="1" applyFont="1" applyBorder="1" applyAlignment="1">
      <alignment horizontal="right" vertical="top"/>
    </xf>
    <xf numFmtId="164" fontId="7" fillId="0" borderId="30" xfId="0" applyNumberFormat="1" applyFont="1" applyBorder="1" applyAlignment="1">
      <alignment horizontal="right" vertical="top"/>
    </xf>
    <xf numFmtId="164" fontId="7" fillId="0" borderId="31" xfId="0" applyNumberFormat="1" applyFont="1" applyBorder="1" applyAlignment="1">
      <alignment horizontal="right" vertical="top"/>
    </xf>
    <xf numFmtId="164" fontId="7" fillId="0" borderId="33" xfId="0" applyNumberFormat="1" applyFont="1" applyBorder="1" applyAlignment="1">
      <alignment horizontal="right" vertical="top"/>
    </xf>
    <xf numFmtId="164" fontId="6" fillId="0" borderId="30" xfId="1" applyFont="1" applyBorder="1" applyAlignment="1">
      <alignment horizontal="right" vertical="top"/>
    </xf>
    <xf numFmtId="164" fontId="6" fillId="0" borderId="31" xfId="1" applyFont="1" applyBorder="1" applyAlignment="1">
      <alignment horizontal="right" vertical="top"/>
    </xf>
    <xf numFmtId="164" fontId="6" fillId="0" borderId="33" xfId="1" applyFont="1" applyBorder="1" applyAlignment="1">
      <alignment horizontal="right" vertical="top"/>
    </xf>
    <xf numFmtId="0" fontId="6" fillId="0" borderId="31" xfId="0" applyFont="1" applyBorder="1" applyAlignment="1">
      <alignment horizontal="right" vertical="top"/>
    </xf>
    <xf numFmtId="0" fontId="6" fillId="0" borderId="32" xfId="0" applyFont="1" applyBorder="1" applyAlignment="1">
      <alignment horizontal="right" vertical="top"/>
    </xf>
    <xf numFmtId="164" fontId="7" fillId="0" borderId="40" xfId="0" applyNumberFormat="1" applyFont="1" applyBorder="1" applyAlignment="1">
      <alignment horizontal="right" vertical="top"/>
    </xf>
    <xf numFmtId="164" fontId="7" fillId="0" borderId="31" xfId="1" applyFont="1" applyBorder="1" applyAlignment="1">
      <alignment horizontal="right" vertical="top"/>
    </xf>
    <xf numFmtId="164" fontId="7" fillId="0" borderId="32" xfId="0" applyNumberFormat="1" applyFont="1" applyBorder="1" applyAlignment="1">
      <alignment horizontal="right" vertical="top"/>
    </xf>
    <xf numFmtId="164" fontId="8" fillId="0" borderId="30" xfId="0" applyNumberFormat="1" applyFont="1" applyBorder="1" applyAlignment="1">
      <alignment horizontal="right" vertical="top"/>
    </xf>
    <xf numFmtId="164" fontId="8" fillId="0" borderId="33" xfId="1" applyFont="1" applyBorder="1" applyAlignment="1">
      <alignment horizontal="right" vertical="top"/>
    </xf>
    <xf numFmtId="164" fontId="3" fillId="0" borderId="33" xfId="1" applyFont="1" applyBorder="1" applyAlignment="1">
      <alignment horizontal="right" vertical="top"/>
    </xf>
    <xf numFmtId="164" fontId="8" fillId="0" borderId="40" xfId="0" applyNumberFormat="1" applyFont="1" applyBorder="1" applyAlignment="1">
      <alignment horizontal="right" vertical="top"/>
    </xf>
    <xf numFmtId="164" fontId="8" fillId="0" borderId="32" xfId="0" applyNumberFormat="1" applyFont="1" applyBorder="1" applyAlignment="1">
      <alignment horizontal="right" vertical="top"/>
    </xf>
    <xf numFmtId="0" fontId="3" fillId="0" borderId="0" xfId="0" applyFont="1" applyAlignment="1">
      <alignment horizontal="right" vertical="top"/>
    </xf>
    <xf numFmtId="164" fontId="3" fillId="0" borderId="0" xfId="0" applyNumberFormat="1" applyFont="1">
      <alignment vertical="top"/>
    </xf>
    <xf numFmtId="0" fontId="3" fillId="0" borderId="33" xfId="0" applyFont="1" applyBorder="1" applyAlignment="1">
      <alignment horizontal="right" vertical="top"/>
    </xf>
    <xf numFmtId="164" fontId="3" fillId="0" borderId="0" xfId="1" applyFont="1" applyAlignment="1">
      <alignment horizontal="right" vertical="top"/>
    </xf>
    <xf numFmtId="164" fontId="8" fillId="0" borderId="30" xfId="0" applyNumberFormat="1" applyFont="1" applyFill="1" applyBorder="1" applyAlignment="1">
      <alignment horizontal="right" vertical="top"/>
    </xf>
    <xf numFmtId="0" fontId="6" fillId="0" borderId="33" xfId="0" applyFont="1" applyBorder="1" applyAlignment="1">
      <alignment horizontal="right" vertical="top"/>
    </xf>
    <xf numFmtId="0" fontId="6" fillId="0" borderId="30" xfId="0" applyFont="1" applyBorder="1" applyAlignment="1">
      <alignment horizontal="right" vertical="top"/>
    </xf>
    <xf numFmtId="164" fontId="8" fillId="0" borderId="33" xfId="0" applyNumberFormat="1" applyFont="1" applyBorder="1" applyAlignment="1">
      <alignment horizontal="right" vertical="top"/>
    </xf>
    <xf numFmtId="164" fontId="7" fillId="0" borderId="30" xfId="1" applyFont="1" applyBorder="1" applyAlignment="1">
      <alignment horizontal="right" vertical="top"/>
    </xf>
    <xf numFmtId="164" fontId="8" fillId="0" borderId="30" xfId="1" applyFont="1" applyBorder="1" applyAlignment="1">
      <alignment horizontal="right" vertical="top"/>
    </xf>
    <xf numFmtId="164" fontId="8" fillId="6" borderId="30" xfId="0" applyNumberFormat="1" applyFont="1" applyFill="1" applyBorder="1" applyAlignment="1">
      <alignment horizontal="right" vertical="top"/>
    </xf>
    <xf numFmtId="164" fontId="3" fillId="0" borderId="31" xfId="1" applyFont="1" applyBorder="1" applyAlignment="1">
      <alignment horizontal="right" vertical="top"/>
    </xf>
    <xf numFmtId="164" fontId="3" fillId="0" borderId="30" xfId="0" applyNumberFormat="1" applyFont="1" applyBorder="1" applyAlignment="1">
      <alignment horizontal="right" vertical="top"/>
    </xf>
    <xf numFmtId="164" fontId="8" fillId="6" borderId="31" xfId="0" applyNumberFormat="1" applyFont="1" applyFill="1" applyBorder="1" applyAlignment="1">
      <alignment horizontal="right" vertical="top"/>
    </xf>
    <xf numFmtId="164" fontId="3" fillId="0" borderId="32" xfId="0" applyNumberFormat="1" applyFont="1" applyBorder="1" applyAlignment="1">
      <alignment horizontal="right" vertical="top"/>
    </xf>
    <xf numFmtId="0" fontId="7" fillId="0" borderId="33" xfId="0" applyFont="1" applyFill="1" applyBorder="1" applyAlignment="1">
      <alignment horizontal="left" vertical="top"/>
    </xf>
    <xf numFmtId="164" fontId="6" fillId="0" borderId="33" xfId="0" applyNumberFormat="1" applyFont="1" applyBorder="1" applyAlignment="1">
      <alignment horizontal="right" vertical="top"/>
    </xf>
    <xf numFmtId="164" fontId="7" fillId="0" borderId="33" xfId="1" applyFont="1" applyBorder="1" applyAlignment="1">
      <alignment horizontal="right" vertical="top"/>
    </xf>
    <xf numFmtId="164" fontId="3" fillId="0" borderId="31" xfId="0" applyNumberFormat="1" applyFont="1" applyBorder="1" applyAlignment="1">
      <alignment horizontal="right" vertical="top"/>
    </xf>
    <xf numFmtId="164" fontId="3" fillId="0" borderId="33" xfId="0" applyNumberFormat="1" applyFont="1" applyBorder="1" applyAlignment="1">
      <alignment horizontal="right" vertical="top"/>
    </xf>
    <xf numFmtId="0" fontId="8" fillId="0" borderId="33" xfId="0" applyFont="1" applyBorder="1" applyAlignment="1">
      <alignment horizontal="right" vertical="top"/>
    </xf>
    <xf numFmtId="164" fontId="3" fillId="0" borderId="30" xfId="0" applyNumberFormat="1" applyFont="1" applyBorder="1">
      <alignment vertical="top"/>
    </xf>
    <xf numFmtId="164" fontId="3" fillId="0" borderId="31" xfId="0" applyNumberFormat="1" applyFont="1" applyBorder="1">
      <alignment vertical="top"/>
    </xf>
    <xf numFmtId="0" fontId="8" fillId="0" borderId="41" xfId="0" applyFont="1" applyBorder="1" applyAlignment="1">
      <alignment horizontal="left" vertical="top"/>
    </xf>
    <xf numFmtId="0" fontId="8" fillId="0" borderId="42" xfId="0" applyFont="1" applyBorder="1" applyAlignment="1">
      <alignment horizontal="right" vertical="top"/>
    </xf>
    <xf numFmtId="0" fontId="8" fillId="0" borderId="43" xfId="0" applyFont="1" applyBorder="1" applyAlignment="1">
      <alignment horizontal="right" vertical="top"/>
    </xf>
    <xf numFmtId="0" fontId="8" fillId="0" borderId="41" xfId="0" applyFont="1" applyBorder="1" applyAlignment="1">
      <alignment horizontal="right" vertical="top"/>
    </xf>
    <xf numFmtId="0" fontId="3" fillId="0" borderId="43" xfId="0" applyFont="1" applyBorder="1" applyAlignment="1">
      <alignment horizontal="right" vertical="top"/>
    </xf>
    <xf numFmtId="0" fontId="3" fillId="0" borderId="41" xfId="0" applyFont="1" applyBorder="1" applyAlignment="1">
      <alignment horizontal="right" vertical="top"/>
    </xf>
    <xf numFmtId="164" fontId="8" fillId="0" borderId="42" xfId="1" applyFont="1" applyBorder="1" applyAlignment="1">
      <alignment horizontal="right" vertical="top"/>
    </xf>
    <xf numFmtId="164" fontId="8" fillId="0" borderId="44" xfId="0" applyNumberFormat="1" applyFont="1" applyBorder="1" applyAlignment="1">
      <alignment horizontal="right" vertical="top"/>
    </xf>
    <xf numFmtId="0" fontId="6" fillId="0" borderId="6" xfId="0" applyFont="1" applyBorder="1" applyAlignment="1">
      <alignment horizontal="center" vertical="top" wrapText="1" readingOrder="1"/>
    </xf>
    <xf numFmtId="164" fontId="7" fillId="0" borderId="13" xfId="1" applyFont="1" applyBorder="1" applyAlignment="1">
      <alignment horizontal="right" vertical="top"/>
    </xf>
    <xf numFmtId="4" fontId="7" fillId="0" borderId="45" xfId="0" applyNumberFormat="1" applyFont="1" applyBorder="1" applyAlignment="1">
      <alignment horizontal="right" vertical="top"/>
    </xf>
    <xf numFmtId="164" fontId="7" fillId="2" borderId="8" xfId="1" applyFont="1" applyFill="1" applyBorder="1" applyAlignment="1">
      <alignment horizontal="right" vertical="top"/>
    </xf>
    <xf numFmtId="4" fontId="7" fillId="0" borderId="13" xfId="0" applyNumberFormat="1" applyFont="1" applyBorder="1" applyAlignment="1">
      <alignment horizontal="right" vertical="top"/>
    </xf>
    <xf numFmtId="164" fontId="6" fillId="2" borderId="13" xfId="0" applyNumberFormat="1" applyFont="1" applyFill="1" applyBorder="1" applyAlignment="1">
      <alignment horizontal="right" vertical="top"/>
    </xf>
    <xf numFmtId="4" fontId="6" fillId="2" borderId="13" xfId="0" applyNumberFormat="1" applyFont="1" applyFill="1" applyBorder="1" applyAlignment="1">
      <alignment horizontal="right" vertical="top"/>
    </xf>
    <xf numFmtId="164" fontId="3" fillId="0" borderId="0" xfId="1" applyFont="1">
      <alignment vertical="top"/>
    </xf>
    <xf numFmtId="0" fontId="9" fillId="0" borderId="33" xfId="0" applyFont="1" applyFill="1" applyBorder="1" applyAlignment="1"/>
    <xf numFmtId="4" fontId="8" fillId="0" borderId="30" xfId="0" applyNumberFormat="1" applyFont="1" applyFill="1" applyBorder="1" applyAlignment="1">
      <alignment horizontal="right" vertical="top" wrapText="1"/>
    </xf>
    <xf numFmtId="164" fontId="10" fillId="0" borderId="31" xfId="1" applyFont="1" applyFill="1" applyBorder="1" applyAlignment="1">
      <alignment horizontal="right"/>
    </xf>
    <xf numFmtId="164" fontId="11" fillId="0" borderId="32" xfId="1" applyFont="1" applyFill="1" applyBorder="1" applyAlignment="1">
      <alignment horizontal="right"/>
    </xf>
    <xf numFmtId="164" fontId="9" fillId="0" borderId="38" xfId="1" applyFont="1" applyFill="1" applyBorder="1" applyAlignment="1">
      <alignment horizontal="right"/>
    </xf>
    <xf numFmtId="164" fontId="12" fillId="7" borderId="39" xfId="1" applyFont="1" applyFill="1" applyBorder="1" applyAlignment="1">
      <alignment horizontal="right"/>
    </xf>
    <xf numFmtId="164" fontId="9" fillId="6" borderId="35" xfId="1" applyFont="1" applyFill="1" applyBorder="1" applyAlignment="1">
      <alignment horizontal="right"/>
    </xf>
    <xf numFmtId="164" fontId="12" fillId="7" borderId="28" xfId="1" applyFont="1" applyFill="1" applyBorder="1" applyAlignment="1">
      <alignment horizontal="right"/>
    </xf>
    <xf numFmtId="164" fontId="13" fillId="0" borderId="46" xfId="1" applyFont="1" applyFill="1" applyBorder="1" applyAlignment="1">
      <alignment horizontal="right"/>
    </xf>
    <xf numFmtId="164" fontId="14" fillId="0" borderId="46" xfId="1" applyFont="1" applyFill="1" applyBorder="1" applyAlignment="1">
      <alignment horizontal="right"/>
    </xf>
    <xf numFmtId="164" fontId="15" fillId="7" borderId="41" xfId="1" applyFont="1" applyFill="1" applyBorder="1" applyAlignment="1">
      <alignment horizontal="center"/>
    </xf>
    <xf numFmtId="164" fontId="11" fillId="0" borderId="42" xfId="1" applyFont="1" applyFill="1" applyBorder="1" applyAlignment="1">
      <alignment horizontal="right"/>
    </xf>
    <xf numFmtId="164" fontId="11" fillId="0" borderId="43" xfId="1" applyFont="1" applyFill="1" applyBorder="1" applyAlignment="1">
      <alignment horizontal="right"/>
    </xf>
    <xf numFmtId="164" fontId="11" fillId="0" borderId="44" xfId="1" applyFont="1" applyFill="1" applyBorder="1" applyAlignment="1">
      <alignment horizontal="right"/>
    </xf>
    <xf numFmtId="164" fontId="10" fillId="0" borderId="42" xfId="1" applyFont="1" applyFill="1" applyBorder="1" applyAlignment="1">
      <alignment horizontal="right"/>
    </xf>
    <xf numFmtId="164" fontId="16" fillId="0" borderId="46" xfId="1" applyFont="1" applyBorder="1" applyAlignment="1">
      <alignment horizontal="right"/>
    </xf>
    <xf numFmtId="164" fontId="17" fillId="0" borderId="46" xfId="1" applyFont="1" applyBorder="1" applyAlignment="1">
      <alignment horizontal="right"/>
    </xf>
    <xf numFmtId="164" fontId="18" fillId="0" borderId="0" xfId="1" applyFont="1" applyFill="1" applyAlignment="1">
      <alignment horizontal="right"/>
    </xf>
    <xf numFmtId="164" fontId="2" fillId="0" borderId="0" xfId="1" applyFont="1" applyAlignment="1"/>
    <xf numFmtId="164" fontId="18" fillId="0" borderId="0" xfId="1" applyFont="1" applyAlignment="1">
      <alignment horizontal="right"/>
    </xf>
    <xf numFmtId="164" fontId="2" fillId="0" borderId="0" xfId="1" applyFont="1" applyAlignment="1">
      <alignment horizontal="left"/>
    </xf>
    <xf numFmtId="164" fontId="18" fillId="0" borderId="0" xfId="1" applyFont="1" applyAlignment="1"/>
    <xf numFmtId="164" fontId="2" fillId="0" borderId="0" xfId="1" applyFont="1" applyFill="1" applyAlignment="1"/>
    <xf numFmtId="164" fontId="18" fillId="0" borderId="0" xfId="1" applyFont="1" applyAlignment="1">
      <alignment horizontal="left"/>
    </xf>
    <xf numFmtId="164" fontId="18" fillId="0" borderId="0" xfId="1" applyFont="1" applyFill="1" applyAlignment="1"/>
    <xf numFmtId="0" fontId="6" fillId="0" borderId="0" xfId="0" applyFont="1" applyAlignment="1">
      <alignment horizontal="left" vertical="top"/>
    </xf>
    <xf numFmtId="164" fontId="3" fillId="0" borderId="0" xfId="0" applyNumberFormat="1" applyFont="1" applyAlignment="1">
      <alignment horizontal="right" vertical="top"/>
    </xf>
    <xf numFmtId="4" fontId="3" fillId="0" borderId="0" xfId="0" applyNumberFormat="1" applyFont="1" applyAlignment="1">
      <alignment horizontal="right" vertical="top"/>
    </xf>
    <xf numFmtId="164" fontId="6" fillId="6" borderId="0" xfId="1" applyFont="1" applyFill="1" applyBorder="1" applyAlignment="1">
      <alignment horizontal="right" vertical="top"/>
    </xf>
    <xf numFmtId="10" fontId="3" fillId="0" borderId="0" xfId="2" applyNumberFormat="1" applyFont="1" applyAlignment="1">
      <alignment horizontal="right" vertical="top"/>
    </xf>
    <xf numFmtId="43" fontId="3" fillId="0" borderId="0" xfId="0" applyNumberFormat="1" applyFont="1">
      <alignment vertical="top"/>
    </xf>
    <xf numFmtId="0" fontId="4" fillId="0" borderId="0" xfId="0" applyFont="1" applyBorder="1" applyAlignment="1">
      <alignment horizontal="right" vertical="top"/>
    </xf>
    <xf numFmtId="0" fontId="5" fillId="0" borderId="7" xfId="0" applyFont="1" applyBorder="1" applyAlignment="1">
      <alignment horizontal="right" vertical="top"/>
    </xf>
    <xf numFmtId="0" fontId="3" fillId="0" borderId="0" xfId="0" applyFont="1" applyAlignment="1">
      <alignment horizontal="right" vertical="top" wrapText="1"/>
    </xf>
    <xf numFmtId="9" fontId="6" fillId="0" borderId="0" xfId="2" applyFont="1" applyBorder="1" applyAlignment="1">
      <alignment horizontal="right" vertical="top"/>
    </xf>
    <xf numFmtId="0" fontId="8" fillId="0" borderId="47" xfId="0" applyFont="1" applyBorder="1" applyAlignment="1">
      <alignment horizontal="right" vertical="top"/>
    </xf>
    <xf numFmtId="164" fontId="8" fillId="0" borderId="48" xfId="1" applyFont="1" applyBorder="1" applyAlignment="1">
      <alignment horizontal="right" vertical="top"/>
    </xf>
    <xf numFmtId="0" fontId="3" fillId="0" borderId="0" xfId="0" applyFont="1" applyAlignment="1">
      <alignment horizontal="right" vertical="top" wrapText="1"/>
    </xf>
    <xf numFmtId="0" fontId="3" fillId="0" borderId="0" xfId="0" applyFont="1" applyAlignment="1">
      <alignment horizontal="right" vertical="top" wrapText="1"/>
    </xf>
    <xf numFmtId="0" fontId="6" fillId="0" borderId="9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top"/>
    </xf>
    <xf numFmtId="0" fontId="6" fillId="2" borderId="11" xfId="0" applyFont="1" applyFill="1" applyBorder="1" applyAlignment="1">
      <alignment horizontal="center" vertical="top"/>
    </xf>
    <xf numFmtId="0" fontId="6" fillId="2" borderId="12" xfId="0" applyFont="1" applyFill="1" applyBorder="1" applyAlignment="1">
      <alignment horizontal="center" vertical="top"/>
    </xf>
    <xf numFmtId="164" fontId="6" fillId="3" borderId="10" xfId="1" applyFont="1" applyFill="1" applyBorder="1" applyAlignment="1">
      <alignment horizontal="center" vertical="top"/>
    </xf>
    <xf numFmtId="164" fontId="6" fillId="3" borderId="11" xfId="1" applyFont="1" applyFill="1" applyBorder="1" applyAlignment="1">
      <alignment horizontal="center" vertical="top"/>
    </xf>
    <xf numFmtId="164" fontId="6" fillId="3" borderId="12" xfId="1" applyFont="1" applyFill="1" applyBorder="1" applyAlignment="1">
      <alignment horizontal="center" vertical="top"/>
    </xf>
    <xf numFmtId="0" fontId="6" fillId="4" borderId="10" xfId="0" applyFont="1" applyFill="1" applyBorder="1" applyAlignment="1">
      <alignment horizontal="center" vertical="top"/>
    </xf>
    <xf numFmtId="0" fontId="6" fillId="4" borderId="11" xfId="0" applyFont="1" applyFill="1" applyBorder="1" applyAlignment="1">
      <alignment horizontal="center" vertical="top"/>
    </xf>
    <xf numFmtId="0" fontId="6" fillId="4" borderId="12" xfId="0" applyFont="1" applyFill="1" applyBorder="1" applyAlignment="1">
      <alignment horizontal="center" vertical="top"/>
    </xf>
    <xf numFmtId="0" fontId="6" fillId="5" borderId="10" xfId="0" applyFont="1" applyFill="1" applyBorder="1" applyAlignment="1">
      <alignment horizontal="center" vertical="top"/>
    </xf>
    <xf numFmtId="0" fontId="6" fillId="5" borderId="11" xfId="0" applyFont="1" applyFill="1" applyBorder="1" applyAlignment="1">
      <alignment horizontal="center" vertical="top"/>
    </xf>
    <xf numFmtId="0" fontId="6" fillId="5" borderId="12" xfId="0" applyFont="1" applyFill="1" applyBorder="1" applyAlignment="1">
      <alignment horizontal="center" vertical="top"/>
    </xf>
    <xf numFmtId="164" fontId="2" fillId="0" borderId="1" xfId="1" applyFont="1" applyBorder="1" applyAlignment="1">
      <alignment horizontal="center"/>
    </xf>
    <xf numFmtId="164" fontId="2" fillId="0" borderId="2" xfId="1" applyFont="1" applyBorder="1" applyAlignment="1">
      <alignment horizontal="center"/>
    </xf>
    <xf numFmtId="164" fontId="2" fillId="0" borderId="3" xfId="1" applyFont="1" applyBorder="1" applyAlignment="1">
      <alignment horizontal="center"/>
    </xf>
    <xf numFmtId="164" fontId="2" fillId="0" borderId="4" xfId="1" applyFont="1" applyBorder="1" applyAlignment="1">
      <alignment horizontal="center"/>
    </xf>
    <xf numFmtId="164" fontId="2" fillId="0" borderId="0" xfId="1" applyFont="1" applyBorder="1" applyAlignment="1">
      <alignment horizontal="center"/>
    </xf>
    <xf numFmtId="164" fontId="2" fillId="0" borderId="5" xfId="1" applyFont="1" applyBorder="1" applyAlignment="1">
      <alignment horizontal="center"/>
    </xf>
    <xf numFmtId="164" fontId="2" fillId="0" borderId="4" xfId="1" applyFont="1" applyFill="1" applyBorder="1" applyAlignment="1">
      <alignment horizontal="center"/>
    </xf>
    <xf numFmtId="164" fontId="2" fillId="0" borderId="0" xfId="1" applyFont="1" applyFill="1" applyBorder="1" applyAlignment="1">
      <alignment horizontal="center"/>
    </xf>
    <xf numFmtId="164" fontId="2" fillId="0" borderId="5" xfId="1" applyFont="1" applyFill="1" applyBorder="1" applyAlignment="1">
      <alignment horizontal="center"/>
    </xf>
    <xf numFmtId="0" fontId="4" fillId="0" borderId="0" xfId="0" applyFont="1" applyBorder="1" applyAlignment="1">
      <alignment horizontal="right" vertical="top"/>
    </xf>
    <xf numFmtId="0" fontId="5" fillId="0" borderId="7" xfId="0" applyFont="1" applyBorder="1" applyAlignment="1">
      <alignment horizontal="right" vertical="top"/>
    </xf>
    <xf numFmtId="0" fontId="3" fillId="0" borderId="0" xfId="0" applyFont="1" applyAlignment="1">
      <alignment vertical="top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85725</xdr:rowOff>
    </xdr:from>
    <xdr:to>
      <xdr:col>0</xdr:col>
      <xdr:colOff>1743075</xdr:colOff>
      <xdr:row>6</xdr:row>
      <xdr:rowOff>19050</xdr:rowOff>
    </xdr:to>
    <xdr:pic>
      <xdr:nvPicPr>
        <xdr:cNvPr id="2" name="Picture 102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85725"/>
          <a:ext cx="1543050" cy="145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133350</xdr:colOff>
      <xdr:row>1</xdr:row>
      <xdr:rowOff>28575</xdr:rowOff>
    </xdr:from>
    <xdr:to>
      <xdr:col>18</xdr:col>
      <xdr:colOff>723900</xdr:colOff>
      <xdr:row>5</xdr:row>
      <xdr:rowOff>209550</xdr:rowOff>
    </xdr:to>
    <xdr:pic>
      <xdr:nvPicPr>
        <xdr:cNvPr id="3" name="5 Imagen" descr="Captura-completo-nuevo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440525" y="342900"/>
          <a:ext cx="1924050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409575</xdr:colOff>
      <xdr:row>179</xdr:row>
      <xdr:rowOff>161925</xdr:rowOff>
    </xdr:from>
    <xdr:to>
      <xdr:col>0</xdr:col>
      <xdr:colOff>2247900</xdr:colOff>
      <xdr:row>184</xdr:row>
      <xdr:rowOff>114300</xdr:rowOff>
    </xdr:to>
    <xdr:pic>
      <xdr:nvPicPr>
        <xdr:cNvPr id="4" name="Picture 102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29937075"/>
          <a:ext cx="183832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191</xdr:row>
      <xdr:rowOff>0</xdr:rowOff>
    </xdr:from>
    <xdr:to>
      <xdr:col>1</xdr:col>
      <xdr:colOff>304800</xdr:colOff>
      <xdr:row>192</xdr:row>
      <xdr:rowOff>133350</xdr:rowOff>
    </xdr:to>
    <xdr:sp macro="" textlink="">
      <xdr:nvSpPr>
        <xdr:cNvPr id="1025" name="AutoShape 1" descr="blob:https://outlook.live.com/98c1cdb6-a1f0-4485-a01c-0e7673713218"/>
        <xdr:cNvSpPr>
          <a:spLocks noChangeAspect="1" noChangeArrowheads="1"/>
        </xdr:cNvSpPr>
      </xdr:nvSpPr>
      <xdr:spPr bwMode="auto">
        <a:xfrm>
          <a:off x="3267075" y="3196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190</xdr:row>
      <xdr:rowOff>0</xdr:rowOff>
    </xdr:from>
    <xdr:to>
      <xdr:col>1</xdr:col>
      <xdr:colOff>304800</xdr:colOff>
      <xdr:row>191</xdr:row>
      <xdr:rowOff>133350</xdr:rowOff>
    </xdr:to>
    <xdr:sp macro="" textlink="">
      <xdr:nvSpPr>
        <xdr:cNvPr id="1027" name="AutoShape 3" descr="image"/>
        <xdr:cNvSpPr>
          <a:spLocks noChangeAspect="1" noChangeArrowheads="1"/>
        </xdr:cNvSpPr>
      </xdr:nvSpPr>
      <xdr:spPr bwMode="auto">
        <a:xfrm>
          <a:off x="3267075" y="31794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228600</xdr:colOff>
      <xdr:row>189</xdr:row>
      <xdr:rowOff>9525</xdr:rowOff>
    </xdr:from>
    <xdr:to>
      <xdr:col>2</xdr:col>
      <xdr:colOff>723900</xdr:colOff>
      <xdr:row>193</xdr:row>
      <xdr:rowOff>95250</xdr:rowOff>
    </xdr:to>
    <xdr:pic>
      <xdr:nvPicPr>
        <xdr:cNvPr id="10" name="Imagen 9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95675" y="31632525"/>
          <a:ext cx="1914525" cy="771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autoPageBreaks="0"/>
  </sheetPr>
  <dimension ref="A1:W530"/>
  <sheetViews>
    <sheetView showGridLines="0" tabSelected="1" topLeftCell="A142" workbookViewId="0">
      <pane xSplit="1" topLeftCell="M1" activePane="topRight" state="frozen"/>
      <selection pane="topRight" activeCell="W194" sqref="W194"/>
    </sheetView>
  </sheetViews>
  <sheetFormatPr baseColWidth="10" defaultColWidth="6.85546875" defaultRowHeight="12.75" customHeight="1" x14ac:dyDescent="0.2"/>
  <cols>
    <col min="1" max="1" width="49" style="2" customWidth="1"/>
    <col min="2" max="2" width="21.28515625" style="98" customWidth="1"/>
    <col min="3" max="3" width="18.7109375" style="98" customWidth="1"/>
    <col min="4" max="4" width="20.42578125" style="101" customWidth="1"/>
    <col min="5" max="5" width="19.140625" style="101" customWidth="1"/>
    <col min="6" max="6" width="18.42578125" style="101" customWidth="1"/>
    <col min="7" max="7" width="18.7109375" style="101" customWidth="1"/>
    <col min="8" max="8" width="20.7109375" style="101" customWidth="1"/>
    <col min="9" max="9" width="17.85546875" style="98" customWidth="1"/>
    <col min="10" max="10" width="19.5703125" style="98" customWidth="1"/>
    <col min="11" max="11" width="16.5703125" style="98" customWidth="1"/>
    <col min="12" max="12" width="20.28515625" style="98" customWidth="1"/>
    <col min="13" max="13" width="19.85546875" style="98" customWidth="1"/>
    <col min="14" max="14" width="16.140625" style="98" customWidth="1"/>
    <col min="15" max="15" width="18.28515625" style="98" customWidth="1"/>
    <col min="16" max="16" width="19.85546875" style="98" customWidth="1"/>
    <col min="17" max="17" width="19.42578125" style="98" customWidth="1"/>
    <col min="18" max="18" width="20" style="98" customWidth="1"/>
    <col min="19" max="19" width="19.85546875" style="98" customWidth="1"/>
    <col min="20" max="20" width="20.85546875" style="2" customWidth="1"/>
    <col min="21" max="21" width="20.5703125" style="2" customWidth="1"/>
    <col min="22" max="22" width="17.42578125" style="2" customWidth="1"/>
    <col min="23" max="23" width="22.28515625" style="2" customWidth="1"/>
    <col min="24" max="16384" width="6.85546875" style="2"/>
  </cols>
  <sheetData>
    <row r="1" spans="1:21" ht="24.75" customHeight="1" x14ac:dyDescent="0.25">
      <c r="A1" s="190" t="s">
        <v>0</v>
      </c>
      <c r="B1" s="191"/>
      <c r="C1" s="191"/>
      <c r="D1" s="191"/>
      <c r="E1" s="191"/>
      <c r="F1" s="191"/>
      <c r="G1" s="191"/>
      <c r="H1" s="191"/>
      <c r="I1" s="191"/>
      <c r="J1" s="191"/>
      <c r="K1" s="191"/>
      <c r="L1" s="191"/>
      <c r="M1" s="191"/>
      <c r="N1" s="191"/>
      <c r="O1" s="191"/>
      <c r="P1" s="191"/>
      <c r="Q1" s="191"/>
      <c r="R1" s="191"/>
      <c r="S1" s="192"/>
      <c r="T1" s="1"/>
    </row>
    <row r="2" spans="1:21" ht="21" customHeight="1" x14ac:dyDescent="0.25">
      <c r="A2" s="193" t="s">
        <v>1</v>
      </c>
      <c r="B2" s="194"/>
      <c r="C2" s="194"/>
      <c r="D2" s="194"/>
      <c r="E2" s="194"/>
      <c r="F2" s="194"/>
      <c r="G2" s="194"/>
      <c r="H2" s="194"/>
      <c r="I2" s="194"/>
      <c r="J2" s="194"/>
      <c r="K2" s="194"/>
      <c r="L2" s="194"/>
      <c r="M2" s="194"/>
      <c r="N2" s="194"/>
      <c r="O2" s="194"/>
      <c r="P2" s="194"/>
      <c r="Q2" s="194"/>
      <c r="R2" s="194"/>
      <c r="S2" s="195"/>
      <c r="T2" s="1"/>
    </row>
    <row r="3" spans="1:21" ht="18.75" customHeight="1" x14ac:dyDescent="0.25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5"/>
      <c r="T3" s="4"/>
    </row>
    <row r="4" spans="1:21" ht="15" customHeight="1" x14ac:dyDescent="0.25">
      <c r="A4" s="196" t="s">
        <v>2</v>
      </c>
      <c r="B4" s="197"/>
      <c r="C4" s="197"/>
      <c r="D4" s="197"/>
      <c r="E4" s="197"/>
      <c r="F4" s="197"/>
      <c r="G4" s="197"/>
      <c r="H4" s="197"/>
      <c r="I4" s="197"/>
      <c r="J4" s="197"/>
      <c r="K4" s="197"/>
      <c r="L4" s="197"/>
      <c r="M4" s="197"/>
      <c r="N4" s="197"/>
      <c r="O4" s="197"/>
      <c r="P4" s="197"/>
      <c r="Q4" s="197"/>
      <c r="R4" s="197"/>
      <c r="S4" s="198"/>
      <c r="T4" s="4"/>
    </row>
    <row r="5" spans="1:21" ht="20.25" customHeight="1" x14ac:dyDescent="0.25">
      <c r="A5" s="196" t="s">
        <v>167</v>
      </c>
      <c r="B5" s="197"/>
      <c r="C5" s="197"/>
      <c r="D5" s="197"/>
      <c r="E5" s="197"/>
      <c r="F5" s="197"/>
      <c r="G5" s="197"/>
      <c r="H5" s="197"/>
      <c r="I5" s="197"/>
      <c r="J5" s="197"/>
      <c r="K5" s="197"/>
      <c r="L5" s="197"/>
      <c r="M5" s="197"/>
      <c r="N5" s="197"/>
      <c r="O5" s="197"/>
      <c r="P5" s="197"/>
      <c r="Q5" s="197"/>
      <c r="R5" s="197"/>
      <c r="S5" s="198"/>
      <c r="T5" s="4"/>
    </row>
    <row r="6" spans="1:21" ht="20.25" customHeight="1" x14ac:dyDescent="0.2">
      <c r="A6" s="6"/>
      <c r="B6" s="199"/>
      <c r="C6" s="199"/>
      <c r="D6" s="199"/>
      <c r="E6" s="168"/>
      <c r="F6" s="168"/>
      <c r="G6" s="168"/>
      <c r="H6" s="7"/>
      <c r="I6" s="8"/>
      <c r="J6" s="8"/>
      <c r="K6" s="8"/>
      <c r="L6" s="8"/>
      <c r="M6" s="8"/>
      <c r="N6" s="8"/>
      <c r="O6" s="8"/>
      <c r="P6" s="8"/>
      <c r="Q6" s="8"/>
      <c r="R6" s="8"/>
      <c r="S6" s="9"/>
    </row>
    <row r="7" spans="1:21" ht="21" customHeight="1" thickBot="1" x14ac:dyDescent="0.25">
      <c r="A7" s="10"/>
      <c r="B7" s="200" t="s">
        <v>3</v>
      </c>
      <c r="C7" s="200"/>
      <c r="D7" s="200"/>
      <c r="E7" s="169"/>
      <c r="F7" s="169"/>
      <c r="G7" s="169"/>
      <c r="H7" s="11"/>
      <c r="I7" s="12"/>
      <c r="J7" s="12"/>
      <c r="K7" s="12"/>
      <c r="L7" s="12"/>
      <c r="M7" s="12"/>
      <c r="N7" s="12"/>
      <c r="O7" s="12"/>
      <c r="P7" s="12"/>
      <c r="Q7" s="12"/>
      <c r="R7" s="12"/>
      <c r="S7" s="13"/>
    </row>
    <row r="8" spans="1:21" s="14" customFormat="1" ht="18" customHeight="1" thickBot="1" x14ac:dyDescent="0.25">
      <c r="A8" s="176" t="s">
        <v>4</v>
      </c>
      <c r="B8" s="178" t="s">
        <v>5</v>
      </c>
      <c r="C8" s="179"/>
      <c r="D8" s="180"/>
      <c r="E8" s="181" t="s">
        <v>168</v>
      </c>
      <c r="F8" s="182"/>
      <c r="G8" s="183"/>
      <c r="H8" s="181" t="s">
        <v>6</v>
      </c>
      <c r="I8" s="182"/>
      <c r="J8" s="183"/>
      <c r="K8" s="184" t="s">
        <v>7</v>
      </c>
      <c r="L8" s="185"/>
      <c r="M8" s="186"/>
      <c r="N8" s="184" t="s">
        <v>8</v>
      </c>
      <c r="O8" s="185"/>
      <c r="P8" s="186"/>
      <c r="Q8" s="187" t="s">
        <v>9</v>
      </c>
      <c r="R8" s="188"/>
      <c r="S8" s="189"/>
    </row>
    <row r="9" spans="1:21" s="14" customFormat="1" ht="15.75" customHeight="1" thickBot="1" x14ac:dyDescent="0.25">
      <c r="A9" s="177"/>
      <c r="B9" s="15" t="s">
        <v>10</v>
      </c>
      <c r="C9" s="16" t="s">
        <v>11</v>
      </c>
      <c r="D9" s="17" t="s">
        <v>12</v>
      </c>
      <c r="E9" s="18" t="s">
        <v>10</v>
      </c>
      <c r="F9" s="19" t="s">
        <v>11</v>
      </c>
      <c r="G9" s="20" t="s">
        <v>12</v>
      </c>
      <c r="H9" s="18" t="s">
        <v>10</v>
      </c>
      <c r="I9" s="19" t="s">
        <v>11</v>
      </c>
      <c r="J9" s="20" t="s">
        <v>12</v>
      </c>
      <c r="K9" s="21" t="s">
        <v>10</v>
      </c>
      <c r="L9" s="22" t="s">
        <v>11</v>
      </c>
      <c r="M9" s="23" t="s">
        <v>12</v>
      </c>
      <c r="N9" s="24" t="s">
        <v>10</v>
      </c>
      <c r="O9" s="19" t="s">
        <v>11</v>
      </c>
      <c r="P9" s="20" t="s">
        <v>12</v>
      </c>
      <c r="Q9" s="15" t="s">
        <v>10</v>
      </c>
      <c r="R9" s="19" t="s">
        <v>11</v>
      </c>
      <c r="S9" s="20" t="s">
        <v>12</v>
      </c>
    </row>
    <row r="10" spans="1:21" s="14" customFormat="1" ht="13.5" thickBot="1" x14ac:dyDescent="0.25">
      <c r="A10" s="25" t="s">
        <v>13</v>
      </c>
      <c r="B10" s="26">
        <f>+B11+B31</f>
        <v>4923717600</v>
      </c>
      <c r="C10" s="27">
        <f>+C11+C28</f>
        <v>19705348000</v>
      </c>
      <c r="D10" s="28">
        <f>+D11+D28</f>
        <v>14781630400</v>
      </c>
      <c r="E10" s="26">
        <f>+E11+E31</f>
        <v>181140300</v>
      </c>
      <c r="F10" s="27">
        <f>+F11+F28</f>
        <v>724561200</v>
      </c>
      <c r="G10" s="28">
        <f>+G11+G28</f>
        <v>543420900</v>
      </c>
      <c r="H10" s="29">
        <f>+H16</f>
        <v>0</v>
      </c>
      <c r="I10" s="29">
        <f>+I16</f>
        <v>776168374</v>
      </c>
      <c r="J10" s="30">
        <f>+J16</f>
        <v>776168374</v>
      </c>
      <c r="K10" s="31">
        <f>+K16</f>
        <v>0</v>
      </c>
      <c r="L10" s="29">
        <f>+L11+L28+L31</f>
        <v>1400000000</v>
      </c>
      <c r="M10" s="32">
        <f>+M11+M28+M31</f>
        <v>1400000000</v>
      </c>
      <c r="N10" s="33">
        <f>+N31</f>
        <v>0</v>
      </c>
      <c r="O10" s="29">
        <f>+O31</f>
        <v>285726161.5</v>
      </c>
      <c r="P10" s="30">
        <f>+P31</f>
        <v>285726161.5</v>
      </c>
      <c r="Q10" s="34">
        <f>+Q11+Q31</f>
        <v>5104857900</v>
      </c>
      <c r="R10" s="34">
        <f>+R11+R31+R28</f>
        <v>22891803735.5</v>
      </c>
      <c r="S10" s="35">
        <f>+S11+S31+S28</f>
        <v>17786945835.5</v>
      </c>
      <c r="U10" s="36"/>
    </row>
    <row r="11" spans="1:21" s="14" customFormat="1" x14ac:dyDescent="0.2">
      <c r="A11" s="37" t="s">
        <v>14</v>
      </c>
      <c r="B11" s="26">
        <f>+B12+B23</f>
        <v>4923717600</v>
      </c>
      <c r="C11" s="38">
        <f>+C12</f>
        <v>19705348000</v>
      </c>
      <c r="D11" s="39">
        <f>+D12+D23</f>
        <v>14781630400</v>
      </c>
      <c r="E11" s="26">
        <f>+E12+E23</f>
        <v>181140300</v>
      </c>
      <c r="F11" s="38">
        <f>+F12</f>
        <v>724561200</v>
      </c>
      <c r="G11" s="39">
        <f>+G12+G23</f>
        <v>543420900</v>
      </c>
      <c r="H11" s="40">
        <f>+H16</f>
        <v>0</v>
      </c>
      <c r="I11" s="40">
        <f>+I16</f>
        <v>776168374</v>
      </c>
      <c r="J11" s="41">
        <f>+J16</f>
        <v>776168374</v>
      </c>
      <c r="K11" s="40">
        <f>+K16</f>
        <v>0</v>
      </c>
      <c r="L11" s="40">
        <f>+L16</f>
        <v>0</v>
      </c>
      <c r="M11" s="41">
        <f>+M16</f>
        <v>0</v>
      </c>
      <c r="N11" s="42">
        <v>0</v>
      </c>
      <c r="O11" s="43"/>
      <c r="P11" s="44">
        <v>0</v>
      </c>
      <c r="Q11" s="45">
        <f>+B11+H11+N11+E11</f>
        <v>5104857900</v>
      </c>
      <c r="R11" s="45">
        <f>+C11+I11+O11+F11</f>
        <v>21206077574</v>
      </c>
      <c r="S11" s="46">
        <f>+R11-Q11</f>
        <v>16101219674</v>
      </c>
    </row>
    <row r="12" spans="1:21" x14ac:dyDescent="0.2">
      <c r="A12" s="47" t="s">
        <v>15</v>
      </c>
      <c r="B12" s="48" t="s">
        <v>16</v>
      </c>
      <c r="C12" s="49">
        <f>+C13+C20</f>
        <v>19705348000</v>
      </c>
      <c r="D12" s="50">
        <f>+C12-B12</f>
        <v>19705348000</v>
      </c>
      <c r="E12" s="48" t="s">
        <v>16</v>
      </c>
      <c r="F12" s="50">
        <f>+F20</f>
        <v>724561200</v>
      </c>
      <c r="G12" s="50">
        <f>+F12-E12</f>
        <v>724561200</v>
      </c>
      <c r="H12" s="50">
        <f>+H16</f>
        <v>0</v>
      </c>
      <c r="I12" s="50">
        <f>+I16</f>
        <v>776168374</v>
      </c>
      <c r="J12" s="50">
        <f>+I12-H12</f>
        <v>776168374</v>
      </c>
      <c r="K12" s="42">
        <v>0</v>
      </c>
      <c r="L12" s="43">
        <v>0</v>
      </c>
      <c r="M12" s="44">
        <v>0</v>
      </c>
      <c r="N12" s="42">
        <v>0</v>
      </c>
      <c r="O12" s="43">
        <v>0</v>
      </c>
      <c r="P12" s="44">
        <v>0</v>
      </c>
      <c r="Q12" s="49">
        <f>+B12+H12+N12</f>
        <v>0</v>
      </c>
      <c r="R12" s="51">
        <f>+C12+I12+O12+R20</f>
        <v>21206077574</v>
      </c>
      <c r="S12" s="52">
        <f>+R12-Q12</f>
        <v>21206077574</v>
      </c>
    </row>
    <row r="13" spans="1:21" x14ac:dyDescent="0.2">
      <c r="A13" s="47" t="s">
        <v>17</v>
      </c>
      <c r="B13" s="48" t="s">
        <v>16</v>
      </c>
      <c r="C13" s="49">
        <f>SUM(C14:C15)</f>
        <v>19705348000</v>
      </c>
      <c r="D13" s="50">
        <f>+C13-B13</f>
        <v>19705348000</v>
      </c>
      <c r="E13" s="48" t="s">
        <v>16</v>
      </c>
      <c r="F13" s="50">
        <v>0</v>
      </c>
      <c r="G13" s="50">
        <v>0</v>
      </c>
      <c r="H13" s="53">
        <v>0</v>
      </c>
      <c r="I13" s="50">
        <v>0</v>
      </c>
      <c r="J13" s="44">
        <v>0</v>
      </c>
      <c r="K13" s="42">
        <v>0</v>
      </c>
      <c r="L13" s="43">
        <v>0</v>
      </c>
      <c r="M13" s="44">
        <v>0</v>
      </c>
      <c r="N13" s="42">
        <v>0</v>
      </c>
      <c r="O13" s="43">
        <v>0</v>
      </c>
      <c r="P13" s="44">
        <v>0</v>
      </c>
      <c r="Q13" s="48" t="s">
        <v>16</v>
      </c>
      <c r="R13" s="51">
        <f>+C13+I13+O13</f>
        <v>19705348000</v>
      </c>
      <c r="S13" s="52">
        <f>+R13-Q13</f>
        <v>19705348000</v>
      </c>
    </row>
    <row r="14" spans="1:21" x14ac:dyDescent="0.2">
      <c r="A14" s="47" t="s">
        <v>18</v>
      </c>
      <c r="B14" s="48" t="s">
        <v>16</v>
      </c>
      <c r="C14" s="49">
        <v>4780300000</v>
      </c>
      <c r="D14" s="50">
        <f>+C14-B14</f>
        <v>4780300000</v>
      </c>
      <c r="E14" s="48" t="s">
        <v>16</v>
      </c>
      <c r="F14" s="50">
        <v>0</v>
      </c>
      <c r="G14" s="50">
        <v>0</v>
      </c>
      <c r="H14" s="53">
        <v>0</v>
      </c>
      <c r="I14" s="50">
        <v>0</v>
      </c>
      <c r="J14" s="44">
        <v>0</v>
      </c>
      <c r="K14" s="42">
        <v>0</v>
      </c>
      <c r="L14" s="43">
        <v>0</v>
      </c>
      <c r="M14" s="44">
        <v>0</v>
      </c>
      <c r="N14" s="42">
        <v>0</v>
      </c>
      <c r="O14" s="43">
        <v>0</v>
      </c>
      <c r="P14" s="44">
        <v>0</v>
      </c>
      <c r="Q14" s="48" t="s">
        <v>16</v>
      </c>
      <c r="R14" s="51">
        <f>+C14+I14+O14</f>
        <v>4780300000</v>
      </c>
      <c r="S14" s="52">
        <f>+R14-Q14</f>
        <v>4780300000</v>
      </c>
    </row>
    <row r="15" spans="1:21" x14ac:dyDescent="0.2">
      <c r="A15" s="47" t="s">
        <v>19</v>
      </c>
      <c r="B15" s="48" t="s">
        <v>16</v>
      </c>
      <c r="C15" s="49">
        <v>14925048000</v>
      </c>
      <c r="D15" s="50">
        <f>+C15-B15</f>
        <v>14925048000</v>
      </c>
      <c r="E15" s="48" t="s">
        <v>16</v>
      </c>
      <c r="F15" s="50">
        <v>0</v>
      </c>
      <c r="G15" s="50">
        <v>0</v>
      </c>
      <c r="H15" s="53">
        <v>0</v>
      </c>
      <c r="I15" s="50">
        <v>0</v>
      </c>
      <c r="J15" s="44">
        <v>0</v>
      </c>
      <c r="K15" s="42">
        <v>0</v>
      </c>
      <c r="L15" s="43">
        <v>0</v>
      </c>
      <c r="M15" s="44">
        <v>0</v>
      </c>
      <c r="N15" s="42">
        <v>0</v>
      </c>
      <c r="O15" s="43">
        <v>0</v>
      </c>
      <c r="P15" s="44">
        <v>0</v>
      </c>
      <c r="Q15" s="48" t="s">
        <v>16</v>
      </c>
      <c r="R15" s="51">
        <f>+C15+I15+O15</f>
        <v>14925048000</v>
      </c>
      <c r="S15" s="52">
        <f>+R15-Q15</f>
        <v>14925048000</v>
      </c>
    </row>
    <row r="16" spans="1:21" x14ac:dyDescent="0.2">
      <c r="A16" s="47" t="s">
        <v>20</v>
      </c>
      <c r="B16" s="48" t="s">
        <v>16</v>
      </c>
      <c r="C16" s="54">
        <v>0</v>
      </c>
      <c r="D16" s="50">
        <v>0</v>
      </c>
      <c r="E16" s="48" t="s">
        <v>16</v>
      </c>
      <c r="F16" s="50">
        <f>SUM(F17:F19)</f>
        <v>0</v>
      </c>
      <c r="G16" s="50">
        <f>+F16-E16</f>
        <v>0</v>
      </c>
      <c r="H16" s="50">
        <f>SUM(H17:H19)</f>
        <v>0</v>
      </c>
      <c r="I16" s="50">
        <f>SUM(I17:I19)</f>
        <v>776168374</v>
      </c>
      <c r="J16" s="50">
        <f>+I16-H16</f>
        <v>776168374</v>
      </c>
      <c r="K16" s="42">
        <v>0</v>
      </c>
      <c r="L16" s="43">
        <v>0</v>
      </c>
      <c r="M16" s="44">
        <v>0</v>
      </c>
      <c r="N16" s="42">
        <v>0</v>
      </c>
      <c r="O16" s="43">
        <v>0</v>
      </c>
      <c r="P16" s="44">
        <v>0</v>
      </c>
      <c r="Q16" s="49">
        <f>+B16+H16+N16</f>
        <v>0</v>
      </c>
      <c r="R16" s="51">
        <f>+C16+I16+O16</f>
        <v>776168374</v>
      </c>
      <c r="S16" s="52">
        <f>+R16-Q16</f>
        <v>776168374</v>
      </c>
    </row>
    <row r="17" spans="1:21" x14ac:dyDescent="0.2">
      <c r="A17" s="47" t="s">
        <v>21</v>
      </c>
      <c r="B17" s="48" t="s">
        <v>16</v>
      </c>
      <c r="C17" s="54">
        <v>0</v>
      </c>
      <c r="D17" s="50">
        <v>0</v>
      </c>
      <c r="E17" s="48" t="s">
        <v>16</v>
      </c>
      <c r="F17" s="50">
        <v>0</v>
      </c>
      <c r="G17" s="50">
        <f>+F17-E17</f>
        <v>0</v>
      </c>
      <c r="H17" s="53">
        <v>0</v>
      </c>
      <c r="I17" s="50">
        <v>597600000</v>
      </c>
      <c r="J17" s="50">
        <f>+I17-H17</f>
        <v>597600000</v>
      </c>
      <c r="K17" s="42">
        <v>0</v>
      </c>
      <c r="L17" s="43">
        <v>0</v>
      </c>
      <c r="M17" s="44">
        <v>0</v>
      </c>
      <c r="N17" s="42">
        <v>0</v>
      </c>
      <c r="O17" s="43">
        <v>0</v>
      </c>
      <c r="P17" s="44">
        <v>0</v>
      </c>
      <c r="Q17" s="49">
        <f>+B17+H17+N17</f>
        <v>0</v>
      </c>
      <c r="R17" s="51">
        <f>+C17+I17+O17</f>
        <v>597600000</v>
      </c>
      <c r="S17" s="52">
        <f>+R17-Q17</f>
        <v>597600000</v>
      </c>
    </row>
    <row r="18" spans="1:21" x14ac:dyDescent="0.2">
      <c r="A18" s="47" t="s">
        <v>22</v>
      </c>
      <c r="B18" s="48" t="s">
        <v>16</v>
      </c>
      <c r="C18" s="54">
        <v>0</v>
      </c>
      <c r="D18" s="50">
        <v>0</v>
      </c>
      <c r="E18" s="48" t="s">
        <v>16</v>
      </c>
      <c r="F18" s="50">
        <v>0</v>
      </c>
      <c r="G18" s="50">
        <f>+F18-E18</f>
        <v>0</v>
      </c>
      <c r="H18" s="53">
        <v>0</v>
      </c>
      <c r="I18" s="50">
        <v>44676585</v>
      </c>
      <c r="J18" s="50">
        <f>+I18-H18</f>
        <v>44676585</v>
      </c>
      <c r="K18" s="42">
        <v>0</v>
      </c>
      <c r="L18" s="43">
        <v>0</v>
      </c>
      <c r="M18" s="44">
        <v>0</v>
      </c>
      <c r="N18" s="42">
        <v>0</v>
      </c>
      <c r="O18" s="43">
        <v>0</v>
      </c>
      <c r="P18" s="44">
        <v>0</v>
      </c>
      <c r="Q18" s="48" t="s">
        <v>16</v>
      </c>
      <c r="R18" s="51">
        <f>+C18+I18+O18</f>
        <v>44676585</v>
      </c>
      <c r="S18" s="52">
        <f>+R18-Q18</f>
        <v>44676585</v>
      </c>
    </row>
    <row r="19" spans="1:21" x14ac:dyDescent="0.2">
      <c r="A19" s="47" t="s">
        <v>23</v>
      </c>
      <c r="B19" s="48" t="s">
        <v>16</v>
      </c>
      <c r="C19" s="54">
        <v>0</v>
      </c>
      <c r="D19" s="50">
        <v>0</v>
      </c>
      <c r="E19" s="48" t="s">
        <v>16</v>
      </c>
      <c r="F19" s="50">
        <v>0</v>
      </c>
      <c r="G19" s="50">
        <f>+F19-E19</f>
        <v>0</v>
      </c>
      <c r="H19" s="53">
        <v>0</v>
      </c>
      <c r="I19" s="50">
        <v>133891789</v>
      </c>
      <c r="J19" s="50">
        <f>+I19-H19</f>
        <v>133891789</v>
      </c>
      <c r="K19" s="42">
        <v>0</v>
      </c>
      <c r="L19" s="43">
        <v>0</v>
      </c>
      <c r="M19" s="44">
        <v>0</v>
      </c>
      <c r="N19" s="42">
        <v>0</v>
      </c>
      <c r="O19" s="43">
        <v>0</v>
      </c>
      <c r="P19" s="44">
        <v>0</v>
      </c>
      <c r="Q19" s="48" t="s">
        <v>16</v>
      </c>
      <c r="R19" s="51">
        <f>+C19+I19+O19</f>
        <v>133891789</v>
      </c>
      <c r="S19" s="52">
        <f>+R19-Q19</f>
        <v>133891789</v>
      </c>
    </row>
    <row r="20" spans="1:21" x14ac:dyDescent="0.2">
      <c r="A20" s="47" t="s">
        <v>24</v>
      </c>
      <c r="B20" s="48" t="s">
        <v>16</v>
      </c>
      <c r="C20" s="48" t="s">
        <v>16</v>
      </c>
      <c r="D20" s="48" t="s">
        <v>16</v>
      </c>
      <c r="E20" s="48" t="s">
        <v>16</v>
      </c>
      <c r="F20" s="55">
        <f>+F21</f>
        <v>724561200</v>
      </c>
      <c r="G20" s="50">
        <f>+F20-E20</f>
        <v>724561200</v>
      </c>
      <c r="H20" s="42">
        <v>0</v>
      </c>
      <c r="I20" s="43">
        <v>0</v>
      </c>
      <c r="J20" s="44">
        <v>0</v>
      </c>
      <c r="K20" s="42">
        <v>0</v>
      </c>
      <c r="L20" s="43">
        <v>0</v>
      </c>
      <c r="M20" s="44">
        <v>0</v>
      </c>
      <c r="N20" s="42">
        <v>0</v>
      </c>
      <c r="O20" s="43">
        <v>0</v>
      </c>
      <c r="P20" s="44">
        <v>0</v>
      </c>
      <c r="Q20" s="48" t="s">
        <v>16</v>
      </c>
      <c r="R20" s="51">
        <f>+C20+F20+I20+L20+O20</f>
        <v>724561200</v>
      </c>
      <c r="S20" s="52">
        <f>+R20-Q20</f>
        <v>724561200</v>
      </c>
    </row>
    <row r="21" spans="1:21" x14ac:dyDescent="0.2">
      <c r="A21" s="47" t="s">
        <v>163</v>
      </c>
      <c r="B21" s="48" t="s">
        <v>16</v>
      </c>
      <c r="C21" s="48" t="s">
        <v>16</v>
      </c>
      <c r="D21" s="48" t="s">
        <v>16</v>
      </c>
      <c r="E21" s="48" t="s">
        <v>16</v>
      </c>
      <c r="F21" s="55">
        <f>SUM(F22:F22)</f>
        <v>724561200</v>
      </c>
      <c r="G21" s="50">
        <f>+F21-E21</f>
        <v>724561200</v>
      </c>
      <c r="H21" s="53">
        <v>0</v>
      </c>
      <c r="I21" s="50">
        <v>0</v>
      </c>
      <c r="J21" s="44">
        <v>0</v>
      </c>
      <c r="K21" s="42">
        <v>0</v>
      </c>
      <c r="L21" s="43">
        <v>0</v>
      </c>
      <c r="M21" s="44">
        <v>0</v>
      </c>
      <c r="N21" s="42">
        <v>0</v>
      </c>
      <c r="O21" s="43">
        <v>0</v>
      </c>
      <c r="P21" s="44">
        <v>0</v>
      </c>
      <c r="Q21" s="48" t="s">
        <v>16</v>
      </c>
      <c r="R21" s="51">
        <f>+C21+F21+I21+L21+O21</f>
        <v>724561200</v>
      </c>
      <c r="S21" s="52">
        <f>+R21-Q21</f>
        <v>724561200</v>
      </c>
    </row>
    <row r="22" spans="1:21" x14ac:dyDescent="0.2">
      <c r="A22" s="47" t="s">
        <v>169</v>
      </c>
      <c r="B22" s="48" t="s">
        <v>16</v>
      </c>
      <c r="C22" s="48" t="s">
        <v>16</v>
      </c>
      <c r="D22" s="48" t="s">
        <v>16</v>
      </c>
      <c r="E22" s="48" t="s">
        <v>16</v>
      </c>
      <c r="F22" s="55">
        <v>724561200</v>
      </c>
      <c r="G22" s="50">
        <f>+F22-E22</f>
        <v>724561200</v>
      </c>
      <c r="H22" s="53">
        <v>0</v>
      </c>
      <c r="I22" s="50">
        <v>0</v>
      </c>
      <c r="J22" s="44">
        <v>0</v>
      </c>
      <c r="K22" s="42">
        <v>0</v>
      </c>
      <c r="L22" s="43">
        <v>0</v>
      </c>
      <c r="M22" s="44">
        <v>0</v>
      </c>
      <c r="N22" s="42">
        <v>0</v>
      </c>
      <c r="O22" s="43">
        <v>0</v>
      </c>
      <c r="P22" s="44">
        <v>0</v>
      </c>
      <c r="Q22" s="48" t="s">
        <v>16</v>
      </c>
      <c r="R22" s="51">
        <f>+C22+F22+I22+L22+O22</f>
        <v>724561200</v>
      </c>
      <c r="S22" s="52">
        <f>+R22-Q22</f>
        <v>724561200</v>
      </c>
    </row>
    <row r="23" spans="1:21" x14ac:dyDescent="0.2">
      <c r="A23" s="47" t="s">
        <v>25</v>
      </c>
      <c r="B23" s="56">
        <f>+B24</f>
        <v>4923717600</v>
      </c>
      <c r="C23" s="54" t="s">
        <v>16</v>
      </c>
      <c r="D23" s="50">
        <f>+C23-B23</f>
        <v>-4923717600</v>
      </c>
      <c r="E23" s="56">
        <f>+E24</f>
        <v>181140300</v>
      </c>
      <c r="F23" s="56">
        <v>0</v>
      </c>
      <c r="G23" s="50">
        <f>+F23-E23</f>
        <v>-181140300</v>
      </c>
      <c r="H23" s="53">
        <v>0</v>
      </c>
      <c r="I23" s="43">
        <v>0</v>
      </c>
      <c r="J23" s="44">
        <v>0</v>
      </c>
      <c r="K23" s="42">
        <v>0</v>
      </c>
      <c r="L23" s="43">
        <v>0</v>
      </c>
      <c r="M23" s="44">
        <v>0</v>
      </c>
      <c r="N23" s="42">
        <v>0</v>
      </c>
      <c r="O23" s="43">
        <v>0</v>
      </c>
      <c r="P23" s="44">
        <v>0</v>
      </c>
      <c r="Q23" s="49">
        <f>+B23+H23+N23+E23</f>
        <v>5104857900</v>
      </c>
      <c r="R23" s="51">
        <f>+C23+I23+O23</f>
        <v>0</v>
      </c>
      <c r="S23" s="52">
        <f>+R23-Q23</f>
        <v>-5104857900</v>
      </c>
    </row>
    <row r="24" spans="1:21" x14ac:dyDescent="0.2">
      <c r="A24" s="47" t="s">
        <v>26</v>
      </c>
      <c r="B24" s="56">
        <f>SUM(B25:B27)</f>
        <v>4923717600</v>
      </c>
      <c r="C24" s="54" t="s">
        <v>16</v>
      </c>
      <c r="D24" s="50">
        <f>+C24-B24</f>
        <v>-4923717600</v>
      </c>
      <c r="E24" s="56">
        <f>SUM(E25:E27)</f>
        <v>181140300</v>
      </c>
      <c r="F24" s="56">
        <v>0</v>
      </c>
      <c r="G24" s="50">
        <f>+F24-E24</f>
        <v>-181140300</v>
      </c>
      <c r="H24" s="53">
        <v>0</v>
      </c>
      <c r="I24" s="43">
        <v>0</v>
      </c>
      <c r="J24" s="44">
        <v>0</v>
      </c>
      <c r="K24" s="42">
        <v>0</v>
      </c>
      <c r="L24" s="43">
        <v>0</v>
      </c>
      <c r="M24" s="44">
        <v>0</v>
      </c>
      <c r="N24" s="42">
        <v>0</v>
      </c>
      <c r="O24" s="43">
        <v>0</v>
      </c>
      <c r="P24" s="44">
        <v>0</v>
      </c>
      <c r="Q24" s="49">
        <f>SUM(Q25:Q27)</f>
        <v>5104857900</v>
      </c>
      <c r="R24" s="51">
        <f>+C24+I24+O24</f>
        <v>0</v>
      </c>
      <c r="S24" s="52">
        <f>+R24-Q24</f>
        <v>-5104857900</v>
      </c>
    </row>
    <row r="25" spans="1:21" x14ac:dyDescent="0.2">
      <c r="A25" s="47" t="s">
        <v>27</v>
      </c>
      <c r="B25" s="56">
        <v>1173981000</v>
      </c>
      <c r="C25" s="54" t="s">
        <v>16</v>
      </c>
      <c r="D25" s="50">
        <f>+C25-B25</f>
        <v>-1173981000</v>
      </c>
      <c r="E25" s="56">
        <v>0</v>
      </c>
      <c r="F25" s="56">
        <v>0</v>
      </c>
      <c r="G25" s="50">
        <f>+F25-E25</f>
        <v>0</v>
      </c>
      <c r="H25" s="53">
        <v>0</v>
      </c>
      <c r="I25" s="43">
        <v>0</v>
      </c>
      <c r="J25" s="44">
        <v>0</v>
      </c>
      <c r="K25" s="42">
        <v>0</v>
      </c>
      <c r="L25" s="43">
        <v>0</v>
      </c>
      <c r="M25" s="44">
        <v>0</v>
      </c>
      <c r="N25" s="42">
        <v>0</v>
      </c>
      <c r="O25" s="43">
        <v>0</v>
      </c>
      <c r="P25" s="44">
        <v>0</v>
      </c>
      <c r="Q25" s="49">
        <f>+B25+H25+N25</f>
        <v>1173981000</v>
      </c>
      <c r="R25" s="51">
        <f>+C25+I25+O25</f>
        <v>0</v>
      </c>
      <c r="S25" s="52">
        <f>+R25-Q25</f>
        <v>-1173981000</v>
      </c>
    </row>
    <row r="26" spans="1:21" x14ac:dyDescent="0.2">
      <c r="A26" s="47" t="s">
        <v>28</v>
      </c>
      <c r="B26" s="56">
        <v>3749736600</v>
      </c>
      <c r="C26" s="54" t="s">
        <v>16</v>
      </c>
      <c r="D26" s="50">
        <f>+C26-B26</f>
        <v>-3749736600</v>
      </c>
      <c r="E26" s="56">
        <v>0</v>
      </c>
      <c r="F26" s="56">
        <v>0</v>
      </c>
      <c r="G26" s="50">
        <f>+F26-E26</f>
        <v>0</v>
      </c>
      <c r="H26" s="53">
        <v>0</v>
      </c>
      <c r="I26" s="43">
        <v>0</v>
      </c>
      <c r="J26" s="44">
        <v>0</v>
      </c>
      <c r="K26" s="42">
        <v>0</v>
      </c>
      <c r="L26" s="43">
        <v>0</v>
      </c>
      <c r="M26" s="44">
        <v>0</v>
      </c>
      <c r="N26" s="42">
        <v>0</v>
      </c>
      <c r="O26" s="43">
        <v>0</v>
      </c>
      <c r="P26" s="44">
        <v>0</v>
      </c>
      <c r="Q26" s="49">
        <f>+B26+H26+N26</f>
        <v>3749736600</v>
      </c>
      <c r="R26" s="51">
        <f>+C26+I26+O26</f>
        <v>0</v>
      </c>
      <c r="S26" s="52">
        <f>+R26-Q26</f>
        <v>-3749736600</v>
      </c>
    </row>
    <row r="27" spans="1:21" x14ac:dyDescent="0.2">
      <c r="A27" s="47" t="s">
        <v>166</v>
      </c>
      <c r="B27" s="56">
        <v>0</v>
      </c>
      <c r="C27" s="54" t="s">
        <v>16</v>
      </c>
      <c r="D27" s="50">
        <f>+C27-B27</f>
        <v>0</v>
      </c>
      <c r="E27" s="53">
        <v>181140300</v>
      </c>
      <c r="F27" s="56">
        <v>0</v>
      </c>
      <c r="G27" s="50">
        <f>+F27-E27</f>
        <v>-181140300</v>
      </c>
      <c r="H27" s="53">
        <v>0</v>
      </c>
      <c r="I27" s="43">
        <v>0</v>
      </c>
      <c r="J27" s="44">
        <v>0</v>
      </c>
      <c r="K27" s="42">
        <v>0</v>
      </c>
      <c r="L27" s="43">
        <v>0</v>
      </c>
      <c r="M27" s="44">
        <v>0</v>
      </c>
      <c r="N27" s="42">
        <v>0</v>
      </c>
      <c r="O27" s="43">
        <v>0</v>
      </c>
      <c r="P27" s="44">
        <v>0</v>
      </c>
      <c r="Q27" s="49">
        <f>+E27</f>
        <v>181140300</v>
      </c>
      <c r="R27" s="51">
        <f>+C27+I27+O27</f>
        <v>0</v>
      </c>
      <c r="S27" s="52">
        <f>+R27-Q27</f>
        <v>-181140300</v>
      </c>
    </row>
    <row r="28" spans="1:21" x14ac:dyDescent="0.2">
      <c r="A28" s="57" t="s">
        <v>29</v>
      </c>
      <c r="B28" s="56">
        <v>0</v>
      </c>
      <c r="C28" s="56">
        <v>0</v>
      </c>
      <c r="D28" s="56">
        <v>0</v>
      </c>
      <c r="E28" s="53">
        <v>0</v>
      </c>
      <c r="F28" s="56">
        <v>0</v>
      </c>
      <c r="G28" s="44">
        <v>0</v>
      </c>
      <c r="H28" s="53">
        <v>0</v>
      </c>
      <c r="I28" s="43">
        <v>0</v>
      </c>
      <c r="J28" s="44">
        <v>0</v>
      </c>
      <c r="K28" s="58">
        <f>+K29+K31</f>
        <v>0</v>
      </c>
      <c r="L28" s="58">
        <f>+L29+L31</f>
        <v>1400000000</v>
      </c>
      <c r="M28" s="58">
        <f>+L28-K28</f>
        <v>1400000000</v>
      </c>
      <c r="N28" s="58">
        <f>+N29+N31</f>
        <v>0</v>
      </c>
      <c r="O28" s="58">
        <f>SUM(O29:O30)</f>
        <v>0</v>
      </c>
      <c r="P28" s="58">
        <f>+O28-N28</f>
        <v>0</v>
      </c>
      <c r="Q28" s="59">
        <f>+B28+H28+N28</f>
        <v>0</v>
      </c>
      <c r="R28" s="58">
        <f>+R29</f>
        <v>1400000000</v>
      </c>
      <c r="S28" s="58">
        <f>+S29</f>
        <v>1400000000</v>
      </c>
    </row>
    <row r="29" spans="1:21" x14ac:dyDescent="0.2">
      <c r="A29" s="47" t="s">
        <v>30</v>
      </c>
      <c r="B29" s="56">
        <v>0</v>
      </c>
      <c r="C29" s="56">
        <v>0</v>
      </c>
      <c r="D29" s="56">
        <v>0</v>
      </c>
      <c r="E29" s="53">
        <v>0</v>
      </c>
      <c r="F29" s="56">
        <v>0</v>
      </c>
      <c r="G29" s="44">
        <v>0</v>
      </c>
      <c r="H29" s="53">
        <v>0</v>
      </c>
      <c r="I29" s="43">
        <v>0</v>
      </c>
      <c r="J29" s="44">
        <v>0</v>
      </c>
      <c r="K29" s="42">
        <v>0</v>
      </c>
      <c r="L29" s="55">
        <f>+L30</f>
        <v>1400000000</v>
      </c>
      <c r="M29" s="50">
        <f>+L29-K29</f>
        <v>1400000000</v>
      </c>
      <c r="N29" s="42">
        <v>0</v>
      </c>
      <c r="O29" s="43">
        <v>0</v>
      </c>
      <c r="P29" s="44">
        <v>0</v>
      </c>
      <c r="Q29" s="48" t="s">
        <v>16</v>
      </c>
      <c r="R29" s="51">
        <f>+R30</f>
        <v>1400000000</v>
      </c>
      <c r="S29" s="52">
        <f>+R29-Q29</f>
        <v>1400000000</v>
      </c>
    </row>
    <row r="30" spans="1:21" x14ac:dyDescent="0.2">
      <c r="A30" s="47" t="s">
        <v>31</v>
      </c>
      <c r="B30" s="56">
        <v>0</v>
      </c>
      <c r="C30" s="56">
        <v>0</v>
      </c>
      <c r="D30" s="56">
        <v>0</v>
      </c>
      <c r="E30" s="53">
        <v>0</v>
      </c>
      <c r="F30" s="56">
        <v>0</v>
      </c>
      <c r="G30" s="44">
        <v>0</v>
      </c>
      <c r="H30" s="53">
        <v>0</v>
      </c>
      <c r="I30" s="43">
        <v>0</v>
      </c>
      <c r="J30" s="44">
        <v>0</v>
      </c>
      <c r="K30" s="42">
        <v>0</v>
      </c>
      <c r="L30" s="55">
        <v>1400000000</v>
      </c>
      <c r="M30" s="50">
        <f>+L30-K30</f>
        <v>1400000000</v>
      </c>
      <c r="N30" s="42">
        <v>0</v>
      </c>
      <c r="O30" s="43">
        <v>0</v>
      </c>
      <c r="P30" s="44">
        <v>0</v>
      </c>
      <c r="Q30" s="48" t="s">
        <v>16</v>
      </c>
      <c r="R30" s="51">
        <f>+C30+I30+L30+O30</f>
        <v>1400000000</v>
      </c>
      <c r="S30" s="52">
        <f>+R30-Q30</f>
        <v>1400000000</v>
      </c>
    </row>
    <row r="31" spans="1:21" s="14" customFormat="1" x14ac:dyDescent="0.2">
      <c r="A31" s="57" t="s">
        <v>32</v>
      </c>
      <c r="B31" s="58">
        <f>+B32+B34</f>
        <v>0</v>
      </c>
      <c r="C31" s="60">
        <v>0</v>
      </c>
      <c r="D31" s="61">
        <v>0</v>
      </c>
      <c r="E31" s="53">
        <v>0</v>
      </c>
      <c r="F31" s="56">
        <v>0</v>
      </c>
      <c r="G31" s="44">
        <v>0</v>
      </c>
      <c r="H31" s="53">
        <v>0</v>
      </c>
      <c r="I31" s="43">
        <v>0</v>
      </c>
      <c r="J31" s="44">
        <v>0</v>
      </c>
      <c r="K31" s="58">
        <f>+K32+K34</f>
        <v>0</v>
      </c>
      <c r="L31" s="58">
        <f>+L32+L34</f>
        <v>0</v>
      </c>
      <c r="M31" s="58">
        <f>+L31-K31</f>
        <v>0</v>
      </c>
      <c r="N31" s="58">
        <f>+N32+N34</f>
        <v>0</v>
      </c>
      <c r="O31" s="58">
        <f>+O32+O34</f>
        <v>285726161.5</v>
      </c>
      <c r="P31" s="58">
        <f>+O31-N31</f>
        <v>285726161.5</v>
      </c>
      <c r="Q31" s="59">
        <f>+B31+H31+N31</f>
        <v>0</v>
      </c>
      <c r="R31" s="58">
        <f>+R32+R34</f>
        <v>285726161.5</v>
      </c>
      <c r="S31" s="58">
        <f>+S32+S34</f>
        <v>285726161.5</v>
      </c>
      <c r="U31" s="62"/>
    </row>
    <row r="32" spans="1:21" x14ac:dyDescent="0.2">
      <c r="A32" s="47" t="s">
        <v>33</v>
      </c>
      <c r="B32" s="48" t="s">
        <v>16</v>
      </c>
      <c r="C32" s="54">
        <v>0</v>
      </c>
      <c r="D32" s="50">
        <v>0</v>
      </c>
      <c r="E32" s="53">
        <v>0</v>
      </c>
      <c r="F32" s="56">
        <v>0</v>
      </c>
      <c r="G32" s="44">
        <v>0</v>
      </c>
      <c r="H32" s="53">
        <v>0</v>
      </c>
      <c r="I32" s="43">
        <v>0</v>
      </c>
      <c r="J32" s="44">
        <v>0</v>
      </c>
      <c r="K32" s="48" t="s">
        <v>16</v>
      </c>
      <c r="L32" s="49">
        <f>SUM(L33:L33)</f>
        <v>0</v>
      </c>
      <c r="M32" s="49">
        <f>+L32-K32</f>
        <v>0</v>
      </c>
      <c r="N32" s="48" t="s">
        <v>16</v>
      </c>
      <c r="O32" s="49">
        <f>SUM(O33:O33)</f>
        <v>236581244.52000001</v>
      </c>
      <c r="P32" s="49">
        <f>+O32-N32</f>
        <v>236581244.52000001</v>
      </c>
      <c r="Q32" s="49">
        <f>+B32+H32+N32</f>
        <v>0</v>
      </c>
      <c r="R32" s="51">
        <f>+C32+I32+O32</f>
        <v>236581244.52000001</v>
      </c>
      <c r="S32" s="52">
        <f>+R32-Q32</f>
        <v>236581244.52000001</v>
      </c>
    </row>
    <row r="33" spans="1:23" x14ac:dyDescent="0.2">
      <c r="A33" s="47" t="s">
        <v>34</v>
      </c>
      <c r="B33" s="48" t="s">
        <v>16</v>
      </c>
      <c r="C33" s="54">
        <v>0</v>
      </c>
      <c r="D33" s="50">
        <v>0</v>
      </c>
      <c r="E33" s="53">
        <v>0</v>
      </c>
      <c r="F33" s="56">
        <v>0</v>
      </c>
      <c r="G33" s="44">
        <v>0</v>
      </c>
      <c r="H33" s="53">
        <v>0</v>
      </c>
      <c r="I33" s="43">
        <v>0</v>
      </c>
      <c r="J33" s="44">
        <v>0</v>
      </c>
      <c r="K33" s="48" t="s">
        <v>16</v>
      </c>
      <c r="L33" s="49">
        <v>0</v>
      </c>
      <c r="M33" s="49">
        <f>+L33-K33</f>
        <v>0</v>
      </c>
      <c r="N33" s="48" t="s">
        <v>16</v>
      </c>
      <c r="O33" s="49">
        <v>236581244.52000001</v>
      </c>
      <c r="P33" s="49">
        <f>+O33-N33</f>
        <v>236581244.52000001</v>
      </c>
      <c r="Q33" s="49">
        <f>+B33+H33+N33</f>
        <v>0</v>
      </c>
      <c r="R33" s="51">
        <f>+C33+I33+O33</f>
        <v>236581244.52000001</v>
      </c>
      <c r="S33" s="52">
        <f>+R33-Q33</f>
        <v>236581244.52000001</v>
      </c>
      <c r="U33" s="63"/>
    </row>
    <row r="34" spans="1:23" x14ac:dyDescent="0.2">
      <c r="A34" s="47" t="s">
        <v>35</v>
      </c>
      <c r="B34" s="48" t="s">
        <v>16</v>
      </c>
      <c r="C34" s="54">
        <v>0</v>
      </c>
      <c r="D34" s="50">
        <v>0</v>
      </c>
      <c r="E34" s="53">
        <v>0</v>
      </c>
      <c r="F34" s="56">
        <v>0</v>
      </c>
      <c r="G34" s="44">
        <v>0</v>
      </c>
      <c r="H34" s="53">
        <v>0</v>
      </c>
      <c r="I34" s="43">
        <v>0</v>
      </c>
      <c r="J34" s="44">
        <v>0</v>
      </c>
      <c r="K34" s="56" t="str">
        <f>+K37</f>
        <v>0,00</v>
      </c>
      <c r="L34" s="49">
        <f>+L35+L37</f>
        <v>0</v>
      </c>
      <c r="M34" s="49">
        <f>+L34-K34</f>
        <v>0</v>
      </c>
      <c r="N34" s="56" t="str">
        <f>+N37</f>
        <v>0,00</v>
      </c>
      <c r="O34" s="49">
        <f>+O35+O37</f>
        <v>49144916.980000004</v>
      </c>
      <c r="P34" s="49">
        <f>+O34-N34</f>
        <v>49144916.980000004</v>
      </c>
      <c r="Q34" s="49">
        <f>+B34+H34+N34</f>
        <v>0</v>
      </c>
      <c r="R34" s="51">
        <f>+C34+I34+O34</f>
        <v>49144916.980000004</v>
      </c>
      <c r="S34" s="52">
        <f>+R34-Q34</f>
        <v>49144916.980000004</v>
      </c>
      <c r="U34" s="63"/>
    </row>
    <row r="35" spans="1:23" x14ac:dyDescent="0.2">
      <c r="A35" s="47" t="s">
        <v>36</v>
      </c>
      <c r="B35" s="48" t="s">
        <v>16</v>
      </c>
      <c r="C35" s="54">
        <v>0</v>
      </c>
      <c r="D35" s="50">
        <v>0</v>
      </c>
      <c r="E35" s="53">
        <v>0</v>
      </c>
      <c r="F35" s="56">
        <v>0</v>
      </c>
      <c r="G35" s="44">
        <v>0</v>
      </c>
      <c r="H35" s="53">
        <v>0</v>
      </c>
      <c r="I35" s="43">
        <v>0</v>
      </c>
      <c r="J35" s="44">
        <v>0</v>
      </c>
      <c r="K35" s="48" t="s">
        <v>16</v>
      </c>
      <c r="L35" s="49">
        <f>SUM(L36:L36)</f>
        <v>0</v>
      </c>
      <c r="M35" s="49">
        <f>+L35-K35</f>
        <v>0</v>
      </c>
      <c r="N35" s="48" t="s">
        <v>16</v>
      </c>
      <c r="O35" s="49">
        <f>SUM(O36:O36)</f>
        <v>5998500</v>
      </c>
      <c r="P35" s="49">
        <f>+O35-N35</f>
        <v>5998500</v>
      </c>
      <c r="Q35" s="49">
        <f>+B35+H35+N35</f>
        <v>0</v>
      </c>
      <c r="R35" s="51">
        <f>+C35+I35+O35</f>
        <v>5998500</v>
      </c>
      <c r="S35" s="52">
        <f>+R35-Q35</f>
        <v>5998500</v>
      </c>
    </row>
    <row r="36" spans="1:23" x14ac:dyDescent="0.2">
      <c r="A36" s="47" t="s">
        <v>37</v>
      </c>
      <c r="B36" s="48" t="s">
        <v>16</v>
      </c>
      <c r="C36" s="54">
        <v>0</v>
      </c>
      <c r="D36" s="50">
        <v>0</v>
      </c>
      <c r="E36" s="53">
        <v>0</v>
      </c>
      <c r="F36" s="56">
        <v>0</v>
      </c>
      <c r="G36" s="44">
        <v>0</v>
      </c>
      <c r="H36" s="53">
        <v>0</v>
      </c>
      <c r="I36" s="43">
        <v>0</v>
      </c>
      <c r="J36" s="44">
        <v>0</v>
      </c>
      <c r="K36" s="48" t="s">
        <v>16</v>
      </c>
      <c r="L36" s="49">
        <v>0</v>
      </c>
      <c r="M36" s="49">
        <f>+L36-K36</f>
        <v>0</v>
      </c>
      <c r="N36" s="48" t="s">
        <v>16</v>
      </c>
      <c r="O36" s="49">
        <v>5998500</v>
      </c>
      <c r="P36" s="49">
        <f>+O36-N36</f>
        <v>5998500</v>
      </c>
      <c r="Q36" s="49">
        <f>+B36+H36+N36</f>
        <v>0</v>
      </c>
      <c r="R36" s="51">
        <f>+C36+I36+O36</f>
        <v>5998500</v>
      </c>
      <c r="S36" s="52">
        <f>+R36-Q36</f>
        <v>5998500</v>
      </c>
    </row>
    <row r="37" spans="1:23" x14ac:dyDescent="0.2">
      <c r="A37" s="47" t="s">
        <v>38</v>
      </c>
      <c r="B37" s="48" t="s">
        <v>16</v>
      </c>
      <c r="C37" s="54">
        <v>0</v>
      </c>
      <c r="D37" s="50">
        <v>0</v>
      </c>
      <c r="E37" s="53">
        <v>0</v>
      </c>
      <c r="F37" s="56">
        <v>0</v>
      </c>
      <c r="G37" s="44">
        <v>0</v>
      </c>
      <c r="H37" s="53">
        <v>0</v>
      </c>
      <c r="I37" s="43">
        <v>0</v>
      </c>
      <c r="J37" s="44">
        <v>0</v>
      </c>
      <c r="K37" s="48" t="s">
        <v>16</v>
      </c>
      <c r="L37" s="49">
        <f>SUM(L38:L42)</f>
        <v>0</v>
      </c>
      <c r="M37" s="49">
        <f>+L37-K37</f>
        <v>0</v>
      </c>
      <c r="N37" s="48" t="s">
        <v>16</v>
      </c>
      <c r="O37" s="49">
        <f>SUM(O38:O42)</f>
        <v>43146416.980000004</v>
      </c>
      <c r="P37" s="49">
        <f>+O37-N37</f>
        <v>43146416.980000004</v>
      </c>
      <c r="Q37" s="49">
        <f>+B37+H37+N37</f>
        <v>0</v>
      </c>
      <c r="R37" s="51">
        <f>+C37+I37+O37</f>
        <v>43146416.980000004</v>
      </c>
      <c r="S37" s="52">
        <f>+R37-Q37</f>
        <v>43146416.980000004</v>
      </c>
    </row>
    <row r="38" spans="1:23" x14ac:dyDescent="0.2">
      <c r="A38" s="47" t="s">
        <v>39</v>
      </c>
      <c r="B38" s="48" t="s">
        <v>16</v>
      </c>
      <c r="C38" s="54">
        <v>0</v>
      </c>
      <c r="D38" s="50">
        <v>0</v>
      </c>
      <c r="E38" s="53">
        <v>0</v>
      </c>
      <c r="F38" s="56">
        <v>0</v>
      </c>
      <c r="G38" s="44">
        <v>0</v>
      </c>
      <c r="H38" s="53">
        <v>0</v>
      </c>
      <c r="I38" s="43">
        <v>0</v>
      </c>
      <c r="J38" s="44">
        <v>0</v>
      </c>
      <c r="K38" s="48" t="s">
        <v>16</v>
      </c>
      <c r="L38" s="49">
        <v>0</v>
      </c>
      <c r="M38" s="49">
        <f>+L38-K38</f>
        <v>0</v>
      </c>
      <c r="N38" s="48" t="s">
        <v>16</v>
      </c>
      <c r="O38" s="49">
        <v>168844.55</v>
      </c>
      <c r="P38" s="49">
        <f>+O38-N38</f>
        <v>168844.55</v>
      </c>
      <c r="Q38" s="49">
        <f>+B38+H38+N38</f>
        <v>0</v>
      </c>
      <c r="R38" s="51">
        <f>+C38+I38+O38</f>
        <v>168844.55</v>
      </c>
      <c r="S38" s="52">
        <f>+R38-Q38</f>
        <v>168844.55</v>
      </c>
    </row>
    <row r="39" spans="1:23" x14ac:dyDescent="0.2">
      <c r="A39" s="64" t="s">
        <v>40</v>
      </c>
      <c r="B39" s="48" t="s">
        <v>16</v>
      </c>
      <c r="C39" s="54">
        <v>0</v>
      </c>
      <c r="D39" s="50">
        <v>0</v>
      </c>
      <c r="E39" s="53">
        <v>0</v>
      </c>
      <c r="F39" s="56">
        <v>0</v>
      </c>
      <c r="G39" s="44">
        <v>0</v>
      </c>
      <c r="H39" s="53">
        <v>0</v>
      </c>
      <c r="I39" s="43">
        <v>0</v>
      </c>
      <c r="J39" s="44">
        <v>0</v>
      </c>
      <c r="K39" s="48" t="s">
        <v>16</v>
      </c>
      <c r="L39" s="49">
        <v>0</v>
      </c>
      <c r="M39" s="49">
        <f>+L39-K39</f>
        <v>0</v>
      </c>
      <c r="N39" s="48" t="s">
        <v>16</v>
      </c>
      <c r="O39" s="49">
        <v>31402000</v>
      </c>
      <c r="P39" s="49">
        <f>+O39-N39</f>
        <v>31402000</v>
      </c>
      <c r="Q39" s="49">
        <f>+B39+H39+N39</f>
        <v>0</v>
      </c>
      <c r="R39" s="51">
        <f>+C39+I39+O39</f>
        <v>31402000</v>
      </c>
      <c r="S39" s="52">
        <f>+R39-Q39</f>
        <v>31402000</v>
      </c>
    </row>
    <row r="40" spans="1:23" x14ac:dyDescent="0.2">
      <c r="A40" s="64" t="s">
        <v>41</v>
      </c>
      <c r="B40" s="48" t="s">
        <v>16</v>
      </c>
      <c r="C40" s="54">
        <v>0</v>
      </c>
      <c r="D40" s="50">
        <v>0</v>
      </c>
      <c r="E40" s="53">
        <v>0</v>
      </c>
      <c r="F40" s="56">
        <v>0</v>
      </c>
      <c r="G40" s="44">
        <v>0</v>
      </c>
      <c r="H40" s="53">
        <v>0</v>
      </c>
      <c r="I40" s="43">
        <v>0</v>
      </c>
      <c r="J40" s="44">
        <v>0</v>
      </c>
      <c r="K40" s="48" t="s">
        <v>16</v>
      </c>
      <c r="L40" s="49">
        <v>0</v>
      </c>
      <c r="M40" s="49">
        <f>+L40-K40</f>
        <v>0</v>
      </c>
      <c r="N40" s="48" t="s">
        <v>16</v>
      </c>
      <c r="O40" s="49">
        <v>1781728</v>
      </c>
      <c r="P40" s="49">
        <f>+O40-N40</f>
        <v>1781728</v>
      </c>
      <c r="Q40" s="49">
        <f>+B40+H40+N40</f>
        <v>0</v>
      </c>
      <c r="R40" s="51">
        <f>+C40+I40+O40</f>
        <v>1781728</v>
      </c>
      <c r="S40" s="52">
        <f>+R40-Q40</f>
        <v>1781728</v>
      </c>
    </row>
    <row r="41" spans="1:23" x14ac:dyDescent="0.2">
      <c r="A41" s="64" t="s">
        <v>164</v>
      </c>
      <c r="B41" s="48" t="s">
        <v>16</v>
      </c>
      <c r="C41" s="54">
        <v>0</v>
      </c>
      <c r="D41" s="50">
        <v>0</v>
      </c>
      <c r="E41" s="53">
        <v>0</v>
      </c>
      <c r="F41" s="56">
        <v>0</v>
      </c>
      <c r="G41" s="44">
        <v>0</v>
      </c>
      <c r="H41" s="53">
        <v>0</v>
      </c>
      <c r="I41" s="43">
        <v>0</v>
      </c>
      <c r="J41" s="44">
        <v>0</v>
      </c>
      <c r="K41" s="48" t="s">
        <v>16</v>
      </c>
      <c r="L41" s="49">
        <v>0</v>
      </c>
      <c r="M41" s="49">
        <f>+L41-K41</f>
        <v>0</v>
      </c>
      <c r="N41" s="48" t="s">
        <v>16</v>
      </c>
      <c r="O41" s="49">
        <v>44018.1</v>
      </c>
      <c r="P41" s="49">
        <f>+O41-N41</f>
        <v>44018.1</v>
      </c>
      <c r="Q41" s="49">
        <f>+B41+H41+N41</f>
        <v>0</v>
      </c>
      <c r="R41" s="51">
        <f>+C41+I41+O41</f>
        <v>44018.1</v>
      </c>
      <c r="S41" s="52">
        <f>+R41-Q41</f>
        <v>44018.1</v>
      </c>
    </row>
    <row r="42" spans="1:23" ht="13.5" thickBot="1" x14ac:dyDescent="0.25">
      <c r="A42" s="64" t="s">
        <v>165</v>
      </c>
      <c r="B42" s="48" t="s">
        <v>16</v>
      </c>
      <c r="C42" s="54">
        <v>0</v>
      </c>
      <c r="D42" s="50">
        <v>0</v>
      </c>
      <c r="E42" s="53">
        <v>0</v>
      </c>
      <c r="F42" s="56">
        <v>0</v>
      </c>
      <c r="G42" s="44">
        <v>0</v>
      </c>
      <c r="H42" s="53">
        <v>0</v>
      </c>
      <c r="I42" s="43">
        <v>0</v>
      </c>
      <c r="J42" s="44">
        <v>0</v>
      </c>
      <c r="K42" s="48" t="s">
        <v>16</v>
      </c>
      <c r="L42" s="49">
        <v>0</v>
      </c>
      <c r="M42" s="49">
        <f>+L42-K42</f>
        <v>0</v>
      </c>
      <c r="N42" s="48" t="s">
        <v>16</v>
      </c>
      <c r="O42" s="49">
        <v>9749826.3300000001</v>
      </c>
      <c r="P42" s="49">
        <f>+O42-N42</f>
        <v>9749826.3300000001</v>
      </c>
      <c r="Q42" s="49">
        <f>+B42+H42+N42</f>
        <v>0</v>
      </c>
      <c r="R42" s="51">
        <f>+C42+I42+O42</f>
        <v>9749826.3300000001</v>
      </c>
      <c r="S42" s="52">
        <f>+R42-Q42</f>
        <v>9749826.3300000001</v>
      </c>
    </row>
    <row r="43" spans="1:23" s="14" customFormat="1" ht="13.5" thickBot="1" x14ac:dyDescent="0.25">
      <c r="A43" s="25" t="s">
        <v>42</v>
      </c>
      <c r="B43" s="65">
        <f>+B44+B132+B142+B165</f>
        <v>14153366787.030001</v>
      </c>
      <c r="C43" s="66">
        <f>+C44+C132+C142+C165</f>
        <v>0</v>
      </c>
      <c r="D43" s="67">
        <f>+D44+D132+D142+D165</f>
        <v>14153366787.030001</v>
      </c>
      <c r="E43" s="65">
        <f>+E44+E132+E142+E165</f>
        <v>413190714</v>
      </c>
      <c r="F43" s="68">
        <v>0</v>
      </c>
      <c r="G43" s="67">
        <f>+G44+G132+G142+G165</f>
        <v>413190714</v>
      </c>
      <c r="H43" s="65">
        <f>+H44+H132+H142+H165</f>
        <v>1636842683.5799999</v>
      </c>
      <c r="I43" s="68">
        <v>0</v>
      </c>
      <c r="J43" s="67">
        <f>+J44+J132+J142+J165</f>
        <v>1636842683.5799999</v>
      </c>
      <c r="K43" s="65">
        <f>+K44+K132+K142+K165+K74+K80</f>
        <v>0</v>
      </c>
      <c r="L43" s="65">
        <f>+L44+L132+L142+L165</f>
        <v>0</v>
      </c>
      <c r="M43" s="67">
        <f>+M44+M132+M142+M165+M74+M80</f>
        <v>0</v>
      </c>
      <c r="N43" s="65">
        <f>+N44+N132+N142+N165</f>
        <v>74126682.120000005</v>
      </c>
      <c r="O43" s="65">
        <f>+O44+O132+O142+O165</f>
        <v>0</v>
      </c>
      <c r="P43" s="67">
        <f>+P44+P132+P142+P165</f>
        <v>74126682.120000005</v>
      </c>
      <c r="Q43" s="69">
        <f>+Q44+Q132+Q142+Q165</f>
        <v>16287654939.730001</v>
      </c>
      <c r="R43" s="69">
        <f>+R44+R132+R142+R165</f>
        <v>0</v>
      </c>
      <c r="S43" s="70">
        <f>+S44+S132+S142+S165</f>
        <v>16287654939.730001</v>
      </c>
      <c r="T43" s="36">
        <f>+S43-16287654939.73</f>
        <v>0</v>
      </c>
      <c r="U43" s="36"/>
      <c r="V43" s="71"/>
      <c r="W43" s="71">
        <f>+U43+V43</f>
        <v>0</v>
      </c>
    </row>
    <row r="44" spans="1:23" s="14" customFormat="1" x14ac:dyDescent="0.2">
      <c r="A44" s="37" t="s">
        <v>43</v>
      </c>
      <c r="B44" s="72">
        <f>+B45+B52+B54+B61+B74+B80+B124+B64</f>
        <v>1466191498</v>
      </c>
      <c r="C44" s="45">
        <f>+C45+C52+C54+C61+C74+C80+C124+C64</f>
        <v>0</v>
      </c>
      <c r="D44" s="73">
        <f>+B44-C44</f>
        <v>1466191498</v>
      </c>
      <c r="E44" s="74">
        <f>+E45+E64+E74+E54+E80</f>
        <v>0</v>
      </c>
      <c r="F44" s="40">
        <f>+F45+F64</f>
        <v>0</v>
      </c>
      <c r="G44" s="75">
        <f>+E44-F44</f>
        <v>0</v>
      </c>
      <c r="H44" s="74">
        <f>+H45+H64+H74+H54+H80</f>
        <v>1039242683.58</v>
      </c>
      <c r="I44" s="40">
        <f>+I45+I64</f>
        <v>0</v>
      </c>
      <c r="J44" s="75">
        <f>+H44-I44</f>
        <v>1039242683.58</v>
      </c>
      <c r="K44" s="76">
        <v>0</v>
      </c>
      <c r="L44" s="77">
        <v>0</v>
      </c>
      <c r="M44" s="78">
        <v>0</v>
      </c>
      <c r="N44" s="76">
        <v>0</v>
      </c>
      <c r="O44" s="77">
        <v>0</v>
      </c>
      <c r="P44" s="78">
        <v>0</v>
      </c>
      <c r="Q44" s="79">
        <f>+Q45+Q52+Q54+Q61+Q64+Q74+Q80+Q124</f>
        <v>2515562254.5799999</v>
      </c>
      <c r="R44" s="80">
        <f>+C44+I44</f>
        <v>0</v>
      </c>
      <c r="S44" s="81">
        <f>+Q44-R44</f>
        <v>2515562254.5799999</v>
      </c>
      <c r="T44" s="36"/>
      <c r="U44" s="36"/>
    </row>
    <row r="45" spans="1:23" s="14" customFormat="1" x14ac:dyDescent="0.2">
      <c r="A45" s="57" t="s">
        <v>44</v>
      </c>
      <c r="B45" s="82">
        <f>+B46+B48+B51</f>
        <v>504907983</v>
      </c>
      <c r="C45" s="83">
        <f>+C46+C48+C51</f>
        <v>0</v>
      </c>
      <c r="D45" s="84">
        <f>+B45-C45</f>
        <v>504907983</v>
      </c>
      <c r="E45" s="85">
        <f>+E46+E48</f>
        <v>0</v>
      </c>
      <c r="F45" s="86">
        <f>+F46+F48</f>
        <v>0</v>
      </c>
      <c r="G45" s="87">
        <f>+E45-F45</f>
        <v>0</v>
      </c>
      <c r="H45" s="85">
        <f>+H46+H48+H51</f>
        <v>248261448</v>
      </c>
      <c r="I45" s="86">
        <f>+I46+I48</f>
        <v>0</v>
      </c>
      <c r="J45" s="87">
        <f>+H45-I45</f>
        <v>248261448</v>
      </c>
      <c r="K45" s="42">
        <v>0</v>
      </c>
      <c r="L45" s="88">
        <v>0</v>
      </c>
      <c r="M45" s="89">
        <v>0</v>
      </c>
      <c r="N45" s="42">
        <v>0</v>
      </c>
      <c r="O45" s="88">
        <v>0</v>
      </c>
      <c r="P45" s="89">
        <v>0</v>
      </c>
      <c r="Q45" s="90">
        <f>+B45+H45</f>
        <v>753169431</v>
      </c>
      <c r="R45" s="91">
        <f>+C45+I45+O45</f>
        <v>0</v>
      </c>
      <c r="S45" s="92">
        <f>+Q45-R45</f>
        <v>753169431</v>
      </c>
      <c r="T45" s="36"/>
    </row>
    <row r="46" spans="1:23" x14ac:dyDescent="0.2">
      <c r="A46" s="47" t="s">
        <v>45</v>
      </c>
      <c r="B46" s="93">
        <f>+B47</f>
        <v>490243434</v>
      </c>
      <c r="C46" s="51" t="str">
        <f>+C47</f>
        <v>0,00</v>
      </c>
      <c r="D46" s="94">
        <f>+B46-C46</f>
        <v>490243434</v>
      </c>
      <c r="E46" s="53">
        <f>+E47</f>
        <v>0</v>
      </c>
      <c r="F46" s="43">
        <v>0</v>
      </c>
      <c r="G46" s="95">
        <f>+E46-F46</f>
        <v>0</v>
      </c>
      <c r="H46" s="53">
        <f>+H47</f>
        <v>230023333</v>
      </c>
      <c r="I46" s="43">
        <v>0</v>
      </c>
      <c r="J46" s="95">
        <f>+H46-I46</f>
        <v>230023333</v>
      </c>
      <c r="K46" s="42">
        <v>0</v>
      </c>
      <c r="L46" s="43">
        <v>0</v>
      </c>
      <c r="M46" s="44">
        <v>0</v>
      </c>
      <c r="N46" s="42">
        <v>0</v>
      </c>
      <c r="O46" s="43">
        <v>0</v>
      </c>
      <c r="P46" s="44">
        <v>0</v>
      </c>
      <c r="Q46" s="96">
        <f>+B46+H46</f>
        <v>720266767</v>
      </c>
      <c r="R46" s="55">
        <f>+C46+I46+O46</f>
        <v>0</v>
      </c>
      <c r="S46" s="97">
        <f>+Q46-R46</f>
        <v>720266767</v>
      </c>
      <c r="T46" s="98" t="s">
        <v>3</v>
      </c>
    </row>
    <row r="47" spans="1:23" x14ac:dyDescent="0.2">
      <c r="A47" s="47" t="s">
        <v>46</v>
      </c>
      <c r="B47" s="93">
        <f>720266767-H47</f>
        <v>490243434</v>
      </c>
      <c r="C47" s="54" t="s">
        <v>16</v>
      </c>
      <c r="D47" s="94">
        <f>+B47-C47</f>
        <v>490243434</v>
      </c>
      <c r="E47" s="53">
        <v>0</v>
      </c>
      <c r="F47" s="43">
        <v>0</v>
      </c>
      <c r="G47" s="95">
        <f>+E47-F47</f>
        <v>0</v>
      </c>
      <c r="H47" s="53">
        <f>38385533+38612667+35899600+38385533+46104000+32636000</f>
        <v>230023333</v>
      </c>
      <c r="I47" s="43">
        <v>0</v>
      </c>
      <c r="J47" s="95">
        <f>+H47-I47</f>
        <v>230023333</v>
      </c>
      <c r="K47" s="42">
        <v>0</v>
      </c>
      <c r="L47" s="43">
        <v>0</v>
      </c>
      <c r="M47" s="44">
        <v>0</v>
      </c>
      <c r="N47" s="42">
        <v>0</v>
      </c>
      <c r="O47" s="43">
        <v>0</v>
      </c>
      <c r="P47" s="44">
        <v>0</v>
      </c>
      <c r="Q47" s="96">
        <f>+B47+H47</f>
        <v>720266767</v>
      </c>
      <c r="R47" s="55">
        <f>+C47+I47+O47</f>
        <v>0</v>
      </c>
      <c r="S47" s="97">
        <f>+Q47-R47</f>
        <v>720266767</v>
      </c>
      <c r="T47" s="99" t="s">
        <v>3</v>
      </c>
    </row>
    <row r="48" spans="1:23" x14ac:dyDescent="0.2">
      <c r="A48" s="47" t="s">
        <v>47</v>
      </c>
      <c r="B48" s="93">
        <f>+B49+B50</f>
        <v>14664549</v>
      </c>
      <c r="C48" s="54" t="s">
        <v>16</v>
      </c>
      <c r="D48" s="94">
        <f>+B48-C48</f>
        <v>14664549</v>
      </c>
      <c r="E48" s="53">
        <f>+E49+E50</f>
        <v>0</v>
      </c>
      <c r="F48" s="43">
        <v>0</v>
      </c>
      <c r="G48" s="95">
        <f>+E48-F48</f>
        <v>0</v>
      </c>
      <c r="H48" s="53">
        <f>+H49+H50</f>
        <v>12822115</v>
      </c>
      <c r="I48" s="43">
        <v>0</v>
      </c>
      <c r="J48" s="95">
        <f>+H48-I48</f>
        <v>12822115</v>
      </c>
      <c r="K48" s="42">
        <v>0</v>
      </c>
      <c r="L48" s="43">
        <v>0</v>
      </c>
      <c r="M48" s="44">
        <v>0</v>
      </c>
      <c r="N48" s="42">
        <v>0</v>
      </c>
      <c r="O48" s="43">
        <v>0</v>
      </c>
      <c r="P48" s="44">
        <v>0</v>
      </c>
      <c r="Q48" s="96">
        <f>+B48+H48</f>
        <v>27486664</v>
      </c>
      <c r="R48" s="54" t="s">
        <v>16</v>
      </c>
      <c r="S48" s="97">
        <f>+Q48-R48</f>
        <v>27486664</v>
      </c>
      <c r="T48" s="99" t="s">
        <v>3</v>
      </c>
    </row>
    <row r="49" spans="1:21" x14ac:dyDescent="0.2">
      <c r="A49" s="47" t="s">
        <v>48</v>
      </c>
      <c r="B49" s="93">
        <f>2835264-H49</f>
        <v>1110799</v>
      </c>
      <c r="C49" s="54" t="s">
        <v>16</v>
      </c>
      <c r="D49" s="94">
        <f>+B49-C49</f>
        <v>1110799</v>
      </c>
      <c r="E49" s="53">
        <v>0</v>
      </c>
      <c r="F49" s="43">
        <v>0</v>
      </c>
      <c r="G49" s="100">
        <v>0</v>
      </c>
      <c r="H49" s="53">
        <f>227133+227133+227133+227133+272000+543933</f>
        <v>1724465</v>
      </c>
      <c r="I49" s="43">
        <v>0</v>
      </c>
      <c r="J49" s="95">
        <f>+H49-I49</f>
        <v>1724465</v>
      </c>
      <c r="K49" s="42">
        <v>0</v>
      </c>
      <c r="L49" s="43">
        <v>0</v>
      </c>
      <c r="M49" s="44">
        <v>0</v>
      </c>
      <c r="N49" s="42">
        <v>0</v>
      </c>
      <c r="O49" s="43">
        <v>0</v>
      </c>
      <c r="P49" s="44">
        <v>0</v>
      </c>
      <c r="Q49" s="96">
        <f>+B49+H49</f>
        <v>2835264</v>
      </c>
      <c r="R49" s="54" t="s">
        <v>16</v>
      </c>
      <c r="S49" s="97">
        <f>+Q49-R49</f>
        <v>2835264</v>
      </c>
      <c r="T49" s="99" t="s">
        <v>3</v>
      </c>
    </row>
    <row r="50" spans="1:21" x14ac:dyDescent="0.2">
      <c r="A50" s="47" t="s">
        <v>49</v>
      </c>
      <c r="B50" s="93">
        <f>24651400-H50</f>
        <v>13553750</v>
      </c>
      <c r="C50" s="54" t="s">
        <v>16</v>
      </c>
      <c r="D50" s="94">
        <f>+B50-C50</f>
        <v>13553750</v>
      </c>
      <c r="E50" s="53">
        <v>0</v>
      </c>
      <c r="F50" s="43">
        <v>0</v>
      </c>
      <c r="G50" s="95">
        <f>+E50-F50</f>
        <v>0</v>
      </c>
      <c r="H50" s="53">
        <f>1703500+1703500+1703500+1703500+1428000+2855650</f>
        <v>11097650</v>
      </c>
      <c r="I50" s="43">
        <v>0</v>
      </c>
      <c r="J50" s="95">
        <f>+H50-I50</f>
        <v>11097650</v>
      </c>
      <c r="K50" s="42">
        <v>0</v>
      </c>
      <c r="L50" s="43">
        <v>0</v>
      </c>
      <c r="M50" s="44">
        <v>0</v>
      </c>
      <c r="N50" s="42">
        <v>0</v>
      </c>
      <c r="O50" s="43">
        <v>0</v>
      </c>
      <c r="P50" s="44">
        <v>0</v>
      </c>
      <c r="Q50" s="96">
        <f>+B50+H50</f>
        <v>24651400</v>
      </c>
      <c r="R50" s="54" t="s">
        <v>16</v>
      </c>
      <c r="S50" s="97">
        <f>+Q50-R50</f>
        <v>24651400</v>
      </c>
      <c r="T50" s="101" t="s">
        <v>3</v>
      </c>
    </row>
    <row r="51" spans="1:21" x14ac:dyDescent="0.2">
      <c r="A51" s="47" t="s">
        <v>50</v>
      </c>
      <c r="B51" s="102">
        <f>5416000-H51</f>
        <v>0</v>
      </c>
      <c r="C51" s="54" t="s">
        <v>16</v>
      </c>
      <c r="D51" s="94">
        <f>+B51-C51</f>
        <v>0</v>
      </c>
      <c r="E51" s="42">
        <v>0</v>
      </c>
      <c r="F51" s="43">
        <v>0</v>
      </c>
      <c r="G51" s="100">
        <v>0</v>
      </c>
      <c r="H51" s="53">
        <v>5416000</v>
      </c>
      <c r="I51" s="43">
        <v>0</v>
      </c>
      <c r="J51" s="95">
        <f>+H51-I51</f>
        <v>5416000</v>
      </c>
      <c r="K51" s="42">
        <v>0</v>
      </c>
      <c r="L51" s="43">
        <v>0</v>
      </c>
      <c r="M51" s="44">
        <v>0</v>
      </c>
      <c r="N51" s="42">
        <v>0</v>
      </c>
      <c r="O51" s="43">
        <v>0</v>
      </c>
      <c r="P51" s="44">
        <v>0</v>
      </c>
      <c r="Q51" s="96">
        <f>+B51+H51</f>
        <v>5416000</v>
      </c>
      <c r="R51" s="54" t="s">
        <v>16</v>
      </c>
      <c r="S51" s="97">
        <f>+Q51-R51</f>
        <v>5416000</v>
      </c>
      <c r="T51" s="99" t="s">
        <v>3</v>
      </c>
    </row>
    <row r="52" spans="1:21" s="14" customFormat="1" x14ac:dyDescent="0.2">
      <c r="A52" s="57" t="s">
        <v>51</v>
      </c>
      <c r="B52" s="82">
        <f>+B53</f>
        <v>0</v>
      </c>
      <c r="C52" s="83" t="str">
        <f>+C53</f>
        <v>0,00</v>
      </c>
      <c r="D52" s="84">
        <f>+B52-C52</f>
        <v>0</v>
      </c>
      <c r="E52" s="82">
        <f>+E53</f>
        <v>0</v>
      </c>
      <c r="F52" s="88">
        <v>0</v>
      </c>
      <c r="G52" s="103">
        <v>0</v>
      </c>
      <c r="H52" s="82">
        <f>+H53</f>
        <v>10128073</v>
      </c>
      <c r="I52" s="88">
        <v>0</v>
      </c>
      <c r="J52" s="103">
        <v>0</v>
      </c>
      <c r="K52" s="104">
        <v>0</v>
      </c>
      <c r="L52" s="88">
        <v>0</v>
      </c>
      <c r="M52" s="89">
        <v>0</v>
      </c>
      <c r="N52" s="104">
        <v>0</v>
      </c>
      <c r="O52" s="88">
        <v>0</v>
      </c>
      <c r="P52" s="89">
        <v>0</v>
      </c>
      <c r="Q52" s="90">
        <f>+B52+H52+O52</f>
        <v>10128073</v>
      </c>
      <c r="R52" s="83">
        <f>+C52+I52+O52</f>
        <v>0</v>
      </c>
      <c r="S52" s="92">
        <f>+Q52-R52</f>
        <v>10128073</v>
      </c>
      <c r="T52" s="14" t="s">
        <v>3</v>
      </c>
    </row>
    <row r="53" spans="1:21" x14ac:dyDescent="0.2">
      <c r="A53" s="47" t="s">
        <v>52</v>
      </c>
      <c r="B53" s="93">
        <v>0</v>
      </c>
      <c r="C53" s="54" t="s">
        <v>16</v>
      </c>
      <c r="D53" s="105">
        <f>+B53-C53</f>
        <v>0</v>
      </c>
      <c r="E53" s="53">
        <v>0</v>
      </c>
      <c r="F53" s="43">
        <v>0</v>
      </c>
      <c r="G53" s="95">
        <f>+E53-F53</f>
        <v>0</v>
      </c>
      <c r="H53" s="53">
        <v>10128073</v>
      </c>
      <c r="I53" s="43">
        <v>0</v>
      </c>
      <c r="J53" s="95">
        <f>+H53-I53</f>
        <v>10128073</v>
      </c>
      <c r="K53" s="42">
        <v>0</v>
      </c>
      <c r="L53" s="43">
        <v>0</v>
      </c>
      <c r="M53" s="44">
        <v>0</v>
      </c>
      <c r="N53" s="42">
        <v>0</v>
      </c>
      <c r="O53" s="43">
        <v>0</v>
      </c>
      <c r="P53" s="44">
        <v>0</v>
      </c>
      <c r="Q53" s="96">
        <f>+B53+H53</f>
        <v>10128073</v>
      </c>
      <c r="R53" s="51">
        <f>+C53+I53+O53</f>
        <v>0</v>
      </c>
      <c r="S53" s="97">
        <f>+Q53-R53</f>
        <v>10128073</v>
      </c>
      <c r="T53" s="99" t="s">
        <v>3</v>
      </c>
    </row>
    <row r="54" spans="1:21" s="14" customFormat="1" x14ac:dyDescent="0.2">
      <c r="A54" s="57" t="s">
        <v>53</v>
      </c>
      <c r="B54" s="106">
        <f>+B55+B56+B58+B59+B60+B57</f>
        <v>166969247</v>
      </c>
      <c r="C54" s="91">
        <f>+C55+C56+C58+C59+C60</f>
        <v>0</v>
      </c>
      <c r="D54" s="84">
        <f>+B54-C54</f>
        <v>166969247</v>
      </c>
      <c r="E54" s="106">
        <f>+E55+E56+E58+E59+E60+E57</f>
        <v>0</v>
      </c>
      <c r="F54" s="88">
        <v>0</v>
      </c>
      <c r="G54" s="106">
        <f>+G55+G56+G58+G59+G60+G57</f>
        <v>0</v>
      </c>
      <c r="H54" s="106">
        <f>+H55+H56+H58+H59+H60+H57</f>
        <v>0</v>
      </c>
      <c r="I54" s="88">
        <v>0</v>
      </c>
      <c r="J54" s="106">
        <f>+J55+J56+J58+J59+J60+J57</f>
        <v>0</v>
      </c>
      <c r="K54" s="104">
        <v>0</v>
      </c>
      <c r="L54" s="88">
        <v>0</v>
      </c>
      <c r="M54" s="89">
        <v>0</v>
      </c>
      <c r="N54" s="104">
        <v>0</v>
      </c>
      <c r="O54" s="88">
        <v>0</v>
      </c>
      <c r="P54" s="89">
        <v>0</v>
      </c>
      <c r="Q54" s="90">
        <f>+B54+H54</f>
        <v>166969247</v>
      </c>
      <c r="R54" s="83">
        <f>+C54+I54+O54</f>
        <v>0</v>
      </c>
      <c r="S54" s="92">
        <f>+Q54-R54</f>
        <v>166969247</v>
      </c>
    </row>
    <row r="55" spans="1:21" x14ac:dyDescent="0.2">
      <c r="A55" s="47" t="s">
        <v>54</v>
      </c>
      <c r="B55" s="93">
        <v>34391500</v>
      </c>
      <c r="C55" s="55">
        <v>0</v>
      </c>
      <c r="D55" s="105">
        <f>+B55-C55</f>
        <v>34391500</v>
      </c>
      <c r="E55" s="53"/>
      <c r="F55" s="43">
        <v>0</v>
      </c>
      <c r="G55" s="95">
        <f>+E55-F55</f>
        <v>0</v>
      </c>
      <c r="H55" s="53">
        <v>0</v>
      </c>
      <c r="I55" s="43">
        <v>0</v>
      </c>
      <c r="J55" s="95">
        <f>+H55-I55</f>
        <v>0</v>
      </c>
      <c r="K55" s="42">
        <v>0</v>
      </c>
      <c r="L55" s="43">
        <v>0</v>
      </c>
      <c r="M55" s="44">
        <v>0</v>
      </c>
      <c r="N55" s="42">
        <v>0</v>
      </c>
      <c r="O55" s="43">
        <v>0</v>
      </c>
      <c r="P55" s="44">
        <v>0</v>
      </c>
      <c r="Q55" s="96">
        <f>+B55+H55</f>
        <v>34391500</v>
      </c>
      <c r="R55" s="51">
        <f>+C55+I55+O55</f>
        <v>0</v>
      </c>
      <c r="S55" s="97">
        <f>+Q55-R55</f>
        <v>34391500</v>
      </c>
      <c r="T55" s="2" t="s">
        <v>3</v>
      </c>
    </row>
    <row r="56" spans="1:21" x14ac:dyDescent="0.2">
      <c r="A56" s="47" t="s">
        <v>55</v>
      </c>
      <c r="B56" s="107">
        <v>18914653</v>
      </c>
      <c r="C56" s="55">
        <v>0</v>
      </c>
      <c r="D56" s="105">
        <f>+B56-C56</f>
        <v>18914653</v>
      </c>
      <c r="E56" s="53"/>
      <c r="F56" s="43">
        <v>0</v>
      </c>
      <c r="G56" s="95">
        <f>+E56-F56</f>
        <v>0</v>
      </c>
      <c r="H56" s="53">
        <v>0</v>
      </c>
      <c r="I56" s="43">
        <v>0</v>
      </c>
      <c r="J56" s="95">
        <f>+H56-I56</f>
        <v>0</v>
      </c>
      <c r="K56" s="42">
        <v>0</v>
      </c>
      <c r="L56" s="43">
        <v>0</v>
      </c>
      <c r="M56" s="44">
        <v>0</v>
      </c>
      <c r="N56" s="42">
        <v>0</v>
      </c>
      <c r="O56" s="43">
        <v>0</v>
      </c>
      <c r="P56" s="44">
        <v>0</v>
      </c>
      <c r="Q56" s="96">
        <f>+B56+H56</f>
        <v>18914653</v>
      </c>
      <c r="R56" s="51">
        <f>+C56+I56+O56</f>
        <v>0</v>
      </c>
      <c r="S56" s="97">
        <f>+Q56-R56</f>
        <v>18914653</v>
      </c>
    </row>
    <row r="57" spans="1:21" x14ac:dyDescent="0.2">
      <c r="A57" s="47" t="s">
        <v>56</v>
      </c>
      <c r="B57" s="107">
        <f>5000000-H57</f>
        <v>5000000</v>
      </c>
      <c r="C57" s="55">
        <v>0</v>
      </c>
      <c r="D57" s="105">
        <f>+B57-C57</f>
        <v>5000000</v>
      </c>
      <c r="E57" s="53"/>
      <c r="F57" s="43">
        <v>0</v>
      </c>
      <c r="G57" s="95">
        <f>+E57-F57</f>
        <v>0</v>
      </c>
      <c r="H57" s="53">
        <v>0</v>
      </c>
      <c r="I57" s="43">
        <v>0</v>
      </c>
      <c r="J57" s="95">
        <f>+H57-I57</f>
        <v>0</v>
      </c>
      <c r="K57" s="42">
        <v>0</v>
      </c>
      <c r="L57" s="43">
        <v>0</v>
      </c>
      <c r="M57" s="44">
        <v>0</v>
      </c>
      <c r="N57" s="42">
        <v>0</v>
      </c>
      <c r="O57" s="43">
        <v>0</v>
      </c>
      <c r="P57" s="44">
        <v>0</v>
      </c>
      <c r="Q57" s="96">
        <f>+B57+H57</f>
        <v>5000000</v>
      </c>
      <c r="R57" s="51">
        <f>+C57+I57+O57</f>
        <v>0</v>
      </c>
      <c r="S57" s="97">
        <f>+Q57-R57</f>
        <v>5000000</v>
      </c>
    </row>
    <row r="58" spans="1:21" x14ac:dyDescent="0.2">
      <c r="A58" s="47" t="s">
        <v>57</v>
      </c>
      <c r="B58" s="107">
        <v>4347900</v>
      </c>
      <c r="C58" s="54" t="s">
        <v>16</v>
      </c>
      <c r="D58" s="105">
        <f>+B58-C58</f>
        <v>4347900</v>
      </c>
      <c r="E58" s="53"/>
      <c r="F58" s="43">
        <v>0</v>
      </c>
      <c r="G58" s="95">
        <f>+E58-F58</f>
        <v>0</v>
      </c>
      <c r="H58" s="53">
        <v>0</v>
      </c>
      <c r="I58" s="43">
        <v>0</v>
      </c>
      <c r="J58" s="95">
        <f>+H58-I58</f>
        <v>0</v>
      </c>
      <c r="K58" s="42">
        <v>0</v>
      </c>
      <c r="L58" s="43">
        <v>0</v>
      </c>
      <c r="M58" s="44">
        <v>0</v>
      </c>
      <c r="N58" s="42">
        <v>0</v>
      </c>
      <c r="O58" s="43">
        <v>0</v>
      </c>
      <c r="P58" s="44">
        <v>0</v>
      </c>
      <c r="Q58" s="96">
        <f>+B58+H58</f>
        <v>4347900</v>
      </c>
      <c r="R58" s="51">
        <f>+C58+I58+O58</f>
        <v>0</v>
      </c>
      <c r="S58" s="97">
        <f>+Q58-R58</f>
        <v>4347900</v>
      </c>
    </row>
    <row r="59" spans="1:21" x14ac:dyDescent="0.2">
      <c r="A59" s="47" t="s">
        <v>58</v>
      </c>
      <c r="B59" s="107">
        <v>100655194</v>
      </c>
      <c r="C59" s="54" t="s">
        <v>16</v>
      </c>
      <c r="D59" s="105">
        <f>+B59-C59</f>
        <v>100655194</v>
      </c>
      <c r="E59" s="53"/>
      <c r="F59" s="43">
        <v>0</v>
      </c>
      <c r="G59" s="95">
        <f>+E59-F59</f>
        <v>0</v>
      </c>
      <c r="H59" s="53">
        <v>0</v>
      </c>
      <c r="I59" s="43">
        <v>0</v>
      </c>
      <c r="J59" s="95">
        <f>+H59-I59</f>
        <v>0</v>
      </c>
      <c r="K59" s="42">
        <v>0</v>
      </c>
      <c r="L59" s="43">
        <v>0</v>
      </c>
      <c r="M59" s="44">
        <v>0</v>
      </c>
      <c r="N59" s="42">
        <v>0</v>
      </c>
      <c r="O59" s="43">
        <v>0</v>
      </c>
      <c r="P59" s="44">
        <v>0</v>
      </c>
      <c r="Q59" s="96">
        <f>+B59+H59</f>
        <v>100655194</v>
      </c>
      <c r="R59" s="51">
        <f>+C59+I59+O59</f>
        <v>0</v>
      </c>
      <c r="S59" s="97">
        <f>+Q59-R59</f>
        <v>100655194</v>
      </c>
    </row>
    <row r="60" spans="1:21" x14ac:dyDescent="0.2">
      <c r="A60" s="47" t="s">
        <v>59</v>
      </c>
      <c r="B60" s="107">
        <v>3660000</v>
      </c>
      <c r="C60" s="54" t="s">
        <v>16</v>
      </c>
      <c r="D60" s="105">
        <f>+B60-C60</f>
        <v>3660000</v>
      </c>
      <c r="E60" s="53"/>
      <c r="F60" s="43">
        <v>0</v>
      </c>
      <c r="G60" s="95">
        <f>+E60-F60</f>
        <v>0</v>
      </c>
      <c r="H60" s="53">
        <v>0</v>
      </c>
      <c r="I60" s="43">
        <v>0</v>
      </c>
      <c r="J60" s="95">
        <f>+H60-I60</f>
        <v>0</v>
      </c>
      <c r="K60" s="42">
        <v>0</v>
      </c>
      <c r="L60" s="43">
        <v>0</v>
      </c>
      <c r="M60" s="44">
        <v>0</v>
      </c>
      <c r="N60" s="42">
        <v>0</v>
      </c>
      <c r="O60" s="43">
        <v>0</v>
      </c>
      <c r="P60" s="44">
        <v>0</v>
      </c>
      <c r="Q60" s="96">
        <f>+B60+H60</f>
        <v>3660000</v>
      </c>
      <c r="R60" s="54" t="s">
        <v>16</v>
      </c>
      <c r="S60" s="97">
        <f>+Q60-R60</f>
        <v>3660000</v>
      </c>
    </row>
    <row r="61" spans="1:21" s="14" customFormat="1" x14ac:dyDescent="0.2">
      <c r="A61" s="57" t="s">
        <v>60</v>
      </c>
      <c r="B61" s="106">
        <f>+B62+B63</f>
        <v>11116600</v>
      </c>
      <c r="C61" s="54" t="s">
        <v>16</v>
      </c>
      <c r="D61" s="84">
        <f>+B61-C61</f>
        <v>11116600</v>
      </c>
      <c r="E61" s="104">
        <v>0</v>
      </c>
      <c r="F61" s="88">
        <v>0</v>
      </c>
      <c r="G61" s="103">
        <v>0</v>
      </c>
      <c r="H61" s="104">
        <v>0</v>
      </c>
      <c r="I61" s="88">
        <v>0</v>
      </c>
      <c r="J61" s="103">
        <v>0</v>
      </c>
      <c r="K61" s="104">
        <v>0</v>
      </c>
      <c r="L61" s="88">
        <v>0</v>
      </c>
      <c r="M61" s="89">
        <v>0</v>
      </c>
      <c r="N61" s="104">
        <v>0</v>
      </c>
      <c r="O61" s="88">
        <v>0</v>
      </c>
      <c r="P61" s="89">
        <v>0</v>
      </c>
      <c r="Q61" s="90">
        <f>+D61+J61</f>
        <v>11116600</v>
      </c>
      <c r="R61" s="82">
        <f>+H61+N61</f>
        <v>0</v>
      </c>
      <c r="S61" s="92">
        <f>+Q61-R61</f>
        <v>11116600</v>
      </c>
    </row>
    <row r="62" spans="1:21" x14ac:dyDescent="0.2">
      <c r="A62" s="47" t="s">
        <v>61</v>
      </c>
      <c r="B62" s="107">
        <v>6669600</v>
      </c>
      <c r="C62" s="54" t="s">
        <v>16</v>
      </c>
      <c r="D62" s="105">
        <f>+B62-C62</f>
        <v>6669600</v>
      </c>
      <c r="E62" s="42">
        <v>0</v>
      </c>
      <c r="F62" s="43">
        <v>0</v>
      </c>
      <c r="G62" s="100">
        <v>0</v>
      </c>
      <c r="H62" s="42">
        <v>0</v>
      </c>
      <c r="I62" s="43">
        <v>0</v>
      </c>
      <c r="J62" s="100">
        <v>0</v>
      </c>
      <c r="K62" s="42">
        <v>0</v>
      </c>
      <c r="L62" s="43">
        <v>0</v>
      </c>
      <c r="M62" s="44">
        <v>0</v>
      </c>
      <c r="N62" s="42">
        <v>0</v>
      </c>
      <c r="O62" s="43">
        <v>0</v>
      </c>
      <c r="P62" s="44">
        <v>0</v>
      </c>
      <c r="Q62" s="96">
        <f>+B62+H62</f>
        <v>6669600</v>
      </c>
      <c r="R62" s="54" t="s">
        <v>16</v>
      </c>
      <c r="S62" s="97">
        <f>+Q62-R62</f>
        <v>6669600</v>
      </c>
    </row>
    <row r="63" spans="1:21" x14ac:dyDescent="0.2">
      <c r="A63" s="47" t="s">
        <v>62</v>
      </c>
      <c r="B63" s="107">
        <v>4447000</v>
      </c>
      <c r="C63" s="54" t="s">
        <v>16</v>
      </c>
      <c r="D63" s="105">
        <f>+B63-C63</f>
        <v>4447000</v>
      </c>
      <c r="E63" s="42">
        <v>0</v>
      </c>
      <c r="F63" s="43">
        <v>0</v>
      </c>
      <c r="G63" s="100">
        <v>0</v>
      </c>
      <c r="H63" s="42">
        <v>0</v>
      </c>
      <c r="I63" s="43">
        <v>0</v>
      </c>
      <c r="J63" s="100">
        <v>0</v>
      </c>
      <c r="K63" s="42">
        <v>0</v>
      </c>
      <c r="L63" s="43">
        <v>0</v>
      </c>
      <c r="M63" s="44">
        <v>0</v>
      </c>
      <c r="N63" s="42">
        <v>0</v>
      </c>
      <c r="O63" s="43">
        <v>0</v>
      </c>
      <c r="P63" s="44">
        <v>0</v>
      </c>
      <c r="Q63" s="96">
        <f>+B63+H63</f>
        <v>4447000</v>
      </c>
      <c r="R63" s="54" t="s">
        <v>16</v>
      </c>
      <c r="S63" s="97">
        <f>+Q63-R63</f>
        <v>4447000</v>
      </c>
    </row>
    <row r="64" spans="1:21" x14ac:dyDescent="0.2">
      <c r="A64" s="57" t="s">
        <v>63</v>
      </c>
      <c r="B64" s="82">
        <f>SUM(B65:B71)</f>
        <v>305962269</v>
      </c>
      <c r="C64" s="83">
        <f>SUM(C65:C71)</f>
        <v>0</v>
      </c>
      <c r="D64" s="84">
        <f>+B64-C64</f>
        <v>305962269</v>
      </c>
      <c r="E64" s="85">
        <f>SUM(E65:E71)</f>
        <v>0</v>
      </c>
      <c r="F64" s="86">
        <f>SUM(F65:F71)</f>
        <v>0</v>
      </c>
      <c r="G64" s="87">
        <f>+E64-F64</f>
        <v>0</v>
      </c>
      <c r="H64" s="85">
        <f>SUM(H65:H71)</f>
        <v>233737861</v>
      </c>
      <c r="I64" s="86">
        <f>SUM(I65:I71)</f>
        <v>0</v>
      </c>
      <c r="J64" s="87">
        <f>+H64-I64</f>
        <v>233737861</v>
      </c>
      <c r="K64" s="42">
        <v>0</v>
      </c>
      <c r="L64" s="43">
        <v>0</v>
      </c>
      <c r="M64" s="44">
        <v>0</v>
      </c>
      <c r="N64" s="42">
        <v>0</v>
      </c>
      <c r="O64" s="43">
        <v>0</v>
      </c>
      <c r="P64" s="44">
        <v>0</v>
      </c>
      <c r="Q64" s="90">
        <f>+B64+H64</f>
        <v>539700130</v>
      </c>
      <c r="R64" s="83">
        <f>+C64+I64</f>
        <v>0</v>
      </c>
      <c r="S64" s="92">
        <f>+Q64-R64</f>
        <v>539700130</v>
      </c>
      <c r="T64" s="99"/>
      <c r="U64" s="99"/>
    </row>
    <row r="65" spans="1:20" x14ac:dyDescent="0.2">
      <c r="A65" s="47" t="s">
        <v>64</v>
      </c>
      <c r="B65" s="108">
        <f>61899879-H65</f>
        <v>38791090</v>
      </c>
      <c r="C65" s="55">
        <v>0</v>
      </c>
      <c r="D65" s="105">
        <f>+B65-C65</f>
        <v>38791090</v>
      </c>
      <c r="E65" s="53"/>
      <c r="F65" s="109">
        <v>0</v>
      </c>
      <c r="G65" s="95">
        <f>+E65-F65</f>
        <v>0</v>
      </c>
      <c r="H65" s="53">
        <f>3337809+3174300+4448389+2692470+4247506+5208315</f>
        <v>23108789</v>
      </c>
      <c r="I65" s="109">
        <v>0</v>
      </c>
      <c r="J65" s="95">
        <f>+H65-I65</f>
        <v>23108789</v>
      </c>
      <c r="K65" s="110"/>
      <c r="L65" s="43">
        <v>0</v>
      </c>
      <c r="M65" s="44">
        <v>0</v>
      </c>
      <c r="N65" s="110"/>
      <c r="O65" s="43">
        <v>0</v>
      </c>
      <c r="P65" s="44">
        <v>0</v>
      </c>
      <c r="Q65" s="96">
        <f>+B65+H65</f>
        <v>61899879</v>
      </c>
      <c r="R65" s="51">
        <f>+C65+I65+O65</f>
        <v>0</v>
      </c>
      <c r="S65" s="97">
        <f>+Q65-R65</f>
        <v>61899879</v>
      </c>
      <c r="T65" s="99"/>
    </row>
    <row r="66" spans="1:20" x14ac:dyDescent="0.2">
      <c r="A66" s="47" t="s">
        <v>65</v>
      </c>
      <c r="B66" s="108">
        <f>116431400-H66</f>
        <v>70258661</v>
      </c>
      <c r="C66" s="55">
        <v>0</v>
      </c>
      <c r="D66" s="105">
        <f>+B66-C66</f>
        <v>70258661</v>
      </c>
      <c r="E66" s="53"/>
      <c r="F66" s="109">
        <v>0</v>
      </c>
      <c r="G66" s="95">
        <f>+E66-F66</f>
        <v>0</v>
      </c>
      <c r="H66" s="53">
        <f>16457336+4630246+6113588+3059688+6133418+6899942+2878521</f>
        <v>46172739</v>
      </c>
      <c r="I66" s="109">
        <v>0</v>
      </c>
      <c r="J66" s="95">
        <f>+H66-I66</f>
        <v>46172739</v>
      </c>
      <c r="K66" s="42">
        <v>0</v>
      </c>
      <c r="L66" s="43">
        <v>0</v>
      </c>
      <c r="M66" s="44">
        <v>0</v>
      </c>
      <c r="N66" s="42">
        <v>0</v>
      </c>
      <c r="O66" s="43">
        <v>0</v>
      </c>
      <c r="P66" s="44">
        <v>0</v>
      </c>
      <c r="Q66" s="96">
        <f>+B66+H66</f>
        <v>116431400</v>
      </c>
      <c r="R66" s="51">
        <f>+C66+I66+O66</f>
        <v>0</v>
      </c>
      <c r="S66" s="97">
        <f>+Q66-R66</f>
        <v>116431400</v>
      </c>
      <c r="T66" s="99"/>
    </row>
    <row r="67" spans="1:20" x14ac:dyDescent="0.2">
      <c r="A67" s="47" t="s">
        <v>66</v>
      </c>
      <c r="B67" s="108">
        <f>8436407-H67</f>
        <v>5334396</v>
      </c>
      <c r="C67" s="55">
        <v>0</v>
      </c>
      <c r="D67" s="105">
        <f>+B67-C67</f>
        <v>5334396</v>
      </c>
      <c r="E67" s="53"/>
      <c r="F67" s="43">
        <v>0</v>
      </c>
      <c r="G67" s="95">
        <f>+E67-F67</f>
        <v>0</v>
      </c>
      <c r="H67" s="53">
        <f>555630+733631+133606+736010+827993+115141</f>
        <v>3102011</v>
      </c>
      <c r="I67" s="43">
        <v>0</v>
      </c>
      <c r="J67" s="95">
        <f>+H67-I67</f>
        <v>3102011</v>
      </c>
      <c r="K67" s="42">
        <v>0</v>
      </c>
      <c r="L67" s="43">
        <v>0</v>
      </c>
      <c r="M67" s="44">
        <v>0</v>
      </c>
      <c r="N67" s="42">
        <v>0</v>
      </c>
      <c r="O67" s="43">
        <v>0</v>
      </c>
      <c r="P67" s="44">
        <v>0</v>
      </c>
      <c r="Q67" s="96">
        <f>+B67+H67</f>
        <v>8436407</v>
      </c>
      <c r="R67" s="51">
        <f>+C67+I67+O67</f>
        <v>0</v>
      </c>
      <c r="S67" s="97">
        <f>+Q67-R67</f>
        <v>8436407</v>
      </c>
    </row>
    <row r="68" spans="1:20" x14ac:dyDescent="0.2">
      <c r="A68" s="47" t="s">
        <v>67</v>
      </c>
      <c r="B68" s="108">
        <f>56838247-H68</f>
        <v>33815379</v>
      </c>
      <c r="C68" s="55">
        <v>0</v>
      </c>
      <c r="D68" s="105">
        <f>+B68-C68</f>
        <v>33815379</v>
      </c>
      <c r="E68" s="53"/>
      <c r="F68" s="109">
        <v>0</v>
      </c>
      <c r="G68" s="95">
        <f>+E68-F68</f>
        <v>0</v>
      </c>
      <c r="H68" s="53">
        <f>3337809+3174300+4448389+2692470+4247506+5122394</f>
        <v>23022868</v>
      </c>
      <c r="I68" s="109">
        <v>0</v>
      </c>
      <c r="J68" s="95">
        <f>+H68-I68</f>
        <v>23022868</v>
      </c>
      <c r="K68" s="42">
        <v>0</v>
      </c>
      <c r="L68" s="43">
        <v>0</v>
      </c>
      <c r="M68" s="44">
        <v>0</v>
      </c>
      <c r="N68" s="42">
        <v>0</v>
      </c>
      <c r="O68" s="43">
        <v>0</v>
      </c>
      <c r="P68" s="44">
        <v>0</v>
      </c>
      <c r="Q68" s="96">
        <f>+B68+H68</f>
        <v>56838247</v>
      </c>
      <c r="R68" s="51">
        <f>+C68+I68+O68</f>
        <v>0</v>
      </c>
      <c r="S68" s="97">
        <f>+Q68-R68</f>
        <v>56838247</v>
      </c>
      <c r="T68" s="99"/>
    </row>
    <row r="69" spans="1:20" x14ac:dyDescent="0.2">
      <c r="A69" s="47" t="s">
        <v>68</v>
      </c>
      <c r="B69" s="108">
        <f>79354748-H69</f>
        <v>52538173</v>
      </c>
      <c r="C69" s="55">
        <v>0</v>
      </c>
      <c r="D69" s="105">
        <f>+B69-C69</f>
        <v>52538173</v>
      </c>
      <c r="E69" s="53"/>
      <c r="F69" s="109">
        <v>0</v>
      </c>
      <c r="G69" s="95">
        <f>+E69-F69</f>
        <v>0</v>
      </c>
      <c r="H69" s="53">
        <f>4255118+4256602+562583+2991633+5644145+6369177+2737317</f>
        <v>26816575</v>
      </c>
      <c r="I69" s="109">
        <v>0</v>
      </c>
      <c r="J69" s="95">
        <f>+H69-I69</f>
        <v>26816575</v>
      </c>
      <c r="K69" s="42">
        <v>0</v>
      </c>
      <c r="L69" s="43">
        <v>0</v>
      </c>
      <c r="M69" s="44">
        <v>0</v>
      </c>
      <c r="N69" s="42">
        <v>0</v>
      </c>
      <c r="O69" s="43">
        <v>0</v>
      </c>
      <c r="P69" s="44">
        <v>0</v>
      </c>
      <c r="Q69" s="96">
        <f>+B69+H69</f>
        <v>79354748</v>
      </c>
      <c r="R69" s="51">
        <f>+C69+I69+O69</f>
        <v>0</v>
      </c>
      <c r="S69" s="97">
        <f>+Q69-R69</f>
        <v>79354748</v>
      </c>
      <c r="T69" s="99"/>
    </row>
    <row r="70" spans="1:20" x14ac:dyDescent="0.2">
      <c r="A70" s="47" t="s">
        <v>69</v>
      </c>
      <c r="B70" s="108">
        <f>118885840-H70</f>
        <v>55176182</v>
      </c>
      <c r="C70" s="55">
        <v>0</v>
      </c>
      <c r="D70" s="105">
        <f>+B70-C70</f>
        <v>55176182</v>
      </c>
      <c r="E70" s="53"/>
      <c r="F70" s="109">
        <v>0</v>
      </c>
      <c r="G70" s="95">
        <f>SUM(E955)</f>
        <v>0</v>
      </c>
      <c r="H70" s="53">
        <f>7578736+7547239+6752029+10381833+5743936+11040668+11265634+3399583</f>
        <v>63709658</v>
      </c>
      <c r="I70" s="109">
        <v>0</v>
      </c>
      <c r="J70" s="95">
        <f>+H70-I70</f>
        <v>63709658</v>
      </c>
      <c r="K70" s="42">
        <v>0</v>
      </c>
      <c r="L70" s="43">
        <v>0</v>
      </c>
      <c r="M70" s="44">
        <v>0</v>
      </c>
      <c r="N70" s="42">
        <v>0</v>
      </c>
      <c r="O70" s="43">
        <v>0</v>
      </c>
      <c r="P70" s="44">
        <v>0</v>
      </c>
      <c r="Q70" s="96">
        <f>+B70+H70</f>
        <v>118885840</v>
      </c>
      <c r="R70" s="51">
        <f>+C70+I70+O70</f>
        <v>0</v>
      </c>
      <c r="S70" s="97">
        <f>+Q70-R70</f>
        <v>118885840</v>
      </c>
    </row>
    <row r="71" spans="1:20" x14ac:dyDescent="0.2">
      <c r="A71" s="47" t="s">
        <v>70</v>
      </c>
      <c r="B71" s="108">
        <f>SUM(B72:B73)</f>
        <v>50048388</v>
      </c>
      <c r="C71" s="111">
        <f>SUM(C72:C72)</f>
        <v>0</v>
      </c>
      <c r="D71" s="105">
        <f>+B71-C71</f>
        <v>50048388</v>
      </c>
      <c r="E71" s="53">
        <f>SUM(E72:E72)</f>
        <v>0</v>
      </c>
      <c r="F71" s="43">
        <v>0</v>
      </c>
      <c r="G71" s="95">
        <f>SUM(G72:G73)</f>
        <v>0</v>
      </c>
      <c r="H71" s="53">
        <f>SUM(H72:H73)</f>
        <v>47805221</v>
      </c>
      <c r="I71" s="43">
        <v>0</v>
      </c>
      <c r="J71" s="95">
        <f>+H71-I71</f>
        <v>47805221</v>
      </c>
      <c r="K71" s="42">
        <v>0</v>
      </c>
      <c r="L71" s="43">
        <v>0</v>
      </c>
      <c r="M71" s="44">
        <v>0</v>
      </c>
      <c r="N71" s="42">
        <v>0</v>
      </c>
      <c r="O71" s="43">
        <v>0</v>
      </c>
      <c r="P71" s="44">
        <v>0</v>
      </c>
      <c r="Q71" s="96">
        <f>+B71+H71</f>
        <v>97853609</v>
      </c>
      <c r="R71" s="51">
        <f>+C71+I71+O71</f>
        <v>0</v>
      </c>
      <c r="S71" s="97">
        <f>+Q71-R71</f>
        <v>97853609</v>
      </c>
    </row>
    <row r="72" spans="1:20" x14ac:dyDescent="0.2">
      <c r="A72" s="47" t="s">
        <v>71</v>
      </c>
      <c r="B72" s="108">
        <f>87530309-H72</f>
        <v>44444538</v>
      </c>
      <c r="C72" s="55">
        <v>0</v>
      </c>
      <c r="D72" s="105">
        <f>+B72-C72</f>
        <v>44444538</v>
      </c>
      <c r="E72" s="53">
        <v>0</v>
      </c>
      <c r="F72" s="43">
        <v>0</v>
      </c>
      <c r="G72" s="95">
        <v>0</v>
      </c>
      <c r="H72" s="53">
        <f>13514434+13434937+16136400</f>
        <v>43085771</v>
      </c>
      <c r="I72" s="43">
        <v>0</v>
      </c>
      <c r="J72" s="95">
        <f>+H72-I72</f>
        <v>43085771</v>
      </c>
      <c r="K72" s="42">
        <v>0</v>
      </c>
      <c r="L72" s="43">
        <v>0</v>
      </c>
      <c r="M72" s="44">
        <v>0</v>
      </c>
      <c r="N72" s="42">
        <v>0</v>
      </c>
      <c r="O72" s="43">
        <v>0</v>
      </c>
      <c r="P72" s="44">
        <v>0</v>
      </c>
      <c r="Q72" s="96">
        <f>+B72+H72</f>
        <v>87530309</v>
      </c>
      <c r="R72" s="51">
        <f>+C72+I72+O72</f>
        <v>0</v>
      </c>
      <c r="S72" s="97">
        <f>+Q72-R72</f>
        <v>87530309</v>
      </c>
    </row>
    <row r="73" spans="1:20" x14ac:dyDescent="0.2">
      <c r="A73" s="47" t="s">
        <v>72</v>
      </c>
      <c r="B73" s="108">
        <f>10323300-H73</f>
        <v>5603850</v>
      </c>
      <c r="C73" s="55">
        <v>0</v>
      </c>
      <c r="D73" s="105">
        <f>+B73-C73</f>
        <v>5603850</v>
      </c>
      <c r="E73" s="53">
        <v>0</v>
      </c>
      <c r="F73" s="109">
        <v>0</v>
      </c>
      <c r="G73" s="95">
        <f>+E73-F73</f>
        <v>0</v>
      </c>
      <c r="H73" s="53">
        <v>4719450</v>
      </c>
      <c r="I73" s="109">
        <v>0</v>
      </c>
      <c r="J73" s="95">
        <f>+H73-I73</f>
        <v>4719450</v>
      </c>
      <c r="K73" s="42">
        <v>0</v>
      </c>
      <c r="L73" s="43">
        <v>0</v>
      </c>
      <c r="M73" s="44">
        <v>0</v>
      </c>
      <c r="N73" s="42">
        <v>0</v>
      </c>
      <c r="O73" s="43">
        <v>0</v>
      </c>
      <c r="P73" s="44">
        <v>0</v>
      </c>
      <c r="Q73" s="96">
        <f>+B73+H73</f>
        <v>10323300</v>
      </c>
      <c r="R73" s="51">
        <f>+C73+I73+O73</f>
        <v>0</v>
      </c>
      <c r="S73" s="97">
        <f>+Q73-R73</f>
        <v>10323300</v>
      </c>
    </row>
    <row r="74" spans="1:20" s="14" customFormat="1" x14ac:dyDescent="0.2">
      <c r="A74" s="57" t="s">
        <v>73</v>
      </c>
      <c r="B74" s="82">
        <f>+B75+B79</f>
        <v>13427133</v>
      </c>
      <c r="C74" s="83">
        <f>+C75</f>
        <v>0</v>
      </c>
      <c r="D74" s="84">
        <f>+B74-C74</f>
        <v>13427133</v>
      </c>
      <c r="E74" s="82">
        <f>+E75+E79</f>
        <v>0</v>
      </c>
      <c r="F74" s="83">
        <f>+F75</f>
        <v>0</v>
      </c>
      <c r="G74" s="84">
        <f>+G75+G79</f>
        <v>0</v>
      </c>
      <c r="H74" s="82">
        <f>+H75+H79</f>
        <v>311111504</v>
      </c>
      <c r="I74" s="83">
        <f>+I75</f>
        <v>0</v>
      </c>
      <c r="J74" s="84">
        <f>+J75+J79</f>
        <v>311111504</v>
      </c>
      <c r="K74" s="82">
        <f>+K75+K79</f>
        <v>0</v>
      </c>
      <c r="L74" s="83">
        <f>+L75</f>
        <v>0</v>
      </c>
      <c r="M74" s="84">
        <f>+K74-L74</f>
        <v>0</v>
      </c>
      <c r="N74" s="104">
        <v>0</v>
      </c>
      <c r="O74" s="88">
        <v>0</v>
      </c>
      <c r="P74" s="89">
        <v>0</v>
      </c>
      <c r="Q74" s="90">
        <f>+B74+H74+M74</f>
        <v>324538637</v>
      </c>
      <c r="R74" s="82">
        <f>+R75</f>
        <v>0</v>
      </c>
      <c r="S74" s="92">
        <f>+Q74-R74</f>
        <v>324538637</v>
      </c>
    </row>
    <row r="75" spans="1:20" x14ac:dyDescent="0.2">
      <c r="A75" s="47" t="s">
        <v>74</v>
      </c>
      <c r="B75" s="107">
        <f>SUM(B76:B78)</f>
        <v>4500000</v>
      </c>
      <c r="C75" s="55">
        <f>+C76+C77+C78</f>
        <v>0</v>
      </c>
      <c r="D75" s="105">
        <f>+B75-C75</f>
        <v>4500000</v>
      </c>
      <c r="E75" s="107">
        <f>SUM(E76:E78)</f>
        <v>0</v>
      </c>
      <c r="F75" s="43">
        <v>0</v>
      </c>
      <c r="G75" s="107">
        <f>SUM(G76:G78)</f>
        <v>0</v>
      </c>
      <c r="H75" s="107">
        <f>SUM(H76:H78)</f>
        <v>308976254</v>
      </c>
      <c r="I75" s="43">
        <v>0</v>
      </c>
      <c r="J75" s="107">
        <f>SUM(J76:J78)</f>
        <v>308976254</v>
      </c>
      <c r="K75" s="53">
        <f>SUM(K76:K79)</f>
        <v>0</v>
      </c>
      <c r="L75" s="43">
        <v>0</v>
      </c>
      <c r="M75" s="105">
        <f>+K75-L75</f>
        <v>0</v>
      </c>
      <c r="N75" s="42">
        <v>0</v>
      </c>
      <c r="O75" s="43">
        <v>0</v>
      </c>
      <c r="P75" s="44">
        <v>0</v>
      </c>
      <c r="Q75" s="96">
        <f>+B75+H75+M75</f>
        <v>313476254</v>
      </c>
      <c r="R75" s="51">
        <f>SUM(R76:R79)</f>
        <v>0</v>
      </c>
      <c r="S75" s="97">
        <f>+Q75-R75</f>
        <v>313476254</v>
      </c>
    </row>
    <row r="76" spans="1:20" x14ac:dyDescent="0.2">
      <c r="A76" s="47" t="s">
        <v>75</v>
      </c>
      <c r="B76" s="107">
        <v>4500000</v>
      </c>
      <c r="C76" s="54" t="s">
        <v>16</v>
      </c>
      <c r="D76" s="105">
        <f>+B76-C76</f>
        <v>4500000</v>
      </c>
      <c r="E76" s="107"/>
      <c r="F76" s="43">
        <v>0</v>
      </c>
      <c r="G76" s="107">
        <v>0</v>
      </c>
      <c r="H76" s="107">
        <v>0</v>
      </c>
      <c r="I76" s="43">
        <v>0</v>
      </c>
      <c r="J76" s="95">
        <f>+H76-I76</f>
        <v>0</v>
      </c>
      <c r="K76" s="53">
        <v>0</v>
      </c>
      <c r="L76" s="43">
        <v>0</v>
      </c>
      <c r="M76" s="105">
        <f>+K76-L76</f>
        <v>0</v>
      </c>
      <c r="N76" s="42">
        <v>0</v>
      </c>
      <c r="O76" s="43">
        <v>0</v>
      </c>
      <c r="P76" s="44">
        <v>0</v>
      </c>
      <c r="Q76" s="96">
        <f>+B76+H76</f>
        <v>4500000</v>
      </c>
      <c r="R76" s="54" t="s">
        <v>16</v>
      </c>
      <c r="S76" s="97">
        <f>+Q76-R76</f>
        <v>4500000</v>
      </c>
    </row>
    <row r="77" spans="1:20" x14ac:dyDescent="0.2">
      <c r="A77" s="47" t="s">
        <v>76</v>
      </c>
      <c r="B77" s="107">
        <v>0</v>
      </c>
      <c r="C77" s="55">
        <v>0</v>
      </c>
      <c r="D77" s="105">
        <f>+B77-C77</f>
        <v>0</v>
      </c>
      <c r="E77" s="107"/>
      <c r="F77" s="43">
        <v>0</v>
      </c>
      <c r="G77" s="107">
        <v>0</v>
      </c>
      <c r="H77" s="107">
        <v>52830737</v>
      </c>
      <c r="I77" s="43">
        <v>0</v>
      </c>
      <c r="J77" s="95">
        <f>+H77-I77</f>
        <v>52830737</v>
      </c>
      <c r="K77" s="53">
        <v>0</v>
      </c>
      <c r="L77" s="43">
        <v>0</v>
      </c>
      <c r="M77" s="105">
        <f>+K77-L77</f>
        <v>0</v>
      </c>
      <c r="N77" s="42">
        <v>0</v>
      </c>
      <c r="O77" s="43">
        <v>0</v>
      </c>
      <c r="P77" s="44">
        <v>0</v>
      </c>
      <c r="Q77" s="96">
        <f>+B77+H77</f>
        <v>52830737</v>
      </c>
      <c r="R77" s="51">
        <f>+C77+I77+O77</f>
        <v>0</v>
      </c>
      <c r="S77" s="97">
        <f>+Q77-R77</f>
        <v>52830737</v>
      </c>
    </row>
    <row r="78" spans="1:20" x14ac:dyDescent="0.2">
      <c r="A78" s="47" t="s">
        <v>77</v>
      </c>
      <c r="B78" s="107">
        <v>0</v>
      </c>
      <c r="C78" s="55">
        <v>0</v>
      </c>
      <c r="D78" s="105">
        <f>+B78-C78</f>
        <v>0</v>
      </c>
      <c r="E78" s="107"/>
      <c r="F78" s="43">
        <v>0</v>
      </c>
      <c r="G78" s="107">
        <v>0</v>
      </c>
      <c r="H78" s="107">
        <v>256145517</v>
      </c>
      <c r="I78" s="43">
        <v>0</v>
      </c>
      <c r="J78" s="95">
        <f>+H78-I78</f>
        <v>256145517</v>
      </c>
      <c r="K78" s="53">
        <v>0</v>
      </c>
      <c r="L78" s="43">
        <v>0</v>
      </c>
      <c r="M78" s="105">
        <f>+K78-L78</f>
        <v>0</v>
      </c>
      <c r="N78" s="42">
        <v>0</v>
      </c>
      <c r="O78" s="43">
        <v>0</v>
      </c>
      <c r="P78" s="44">
        <v>0</v>
      </c>
      <c r="Q78" s="96">
        <f>+B78+H78+K78</f>
        <v>256145517</v>
      </c>
      <c r="R78" s="51">
        <f>+C78+I78+O78</f>
        <v>0</v>
      </c>
      <c r="S78" s="97">
        <f>+Q78-R78</f>
        <v>256145517</v>
      </c>
    </row>
    <row r="79" spans="1:20" x14ac:dyDescent="0.2">
      <c r="A79" s="47" t="s">
        <v>78</v>
      </c>
      <c r="B79" s="107">
        <f>11062383-H79</f>
        <v>8927133</v>
      </c>
      <c r="C79" s="49">
        <v>0</v>
      </c>
      <c r="D79" s="105">
        <f>+B79-C79</f>
        <v>8927133</v>
      </c>
      <c r="E79" s="107">
        <v>0</v>
      </c>
      <c r="F79" s="43">
        <v>0</v>
      </c>
      <c r="G79" s="107">
        <v>0</v>
      </c>
      <c r="H79" s="107">
        <f>711750+711750+711750</f>
        <v>2135250</v>
      </c>
      <c r="I79" s="43">
        <v>0</v>
      </c>
      <c r="J79" s="95">
        <f>+H79-I79</f>
        <v>2135250</v>
      </c>
      <c r="K79" s="53">
        <v>0</v>
      </c>
      <c r="L79" s="43">
        <v>0</v>
      </c>
      <c r="M79" s="105">
        <f>+K79-L79</f>
        <v>0</v>
      </c>
      <c r="N79" s="42">
        <v>0</v>
      </c>
      <c r="O79" s="43">
        <v>0</v>
      </c>
      <c r="P79" s="44">
        <v>0</v>
      </c>
      <c r="Q79" s="96">
        <f>+B79+H79</f>
        <v>11062383</v>
      </c>
      <c r="R79" s="54" t="s">
        <v>16</v>
      </c>
      <c r="S79" s="97">
        <f>+Q79-R79</f>
        <v>11062383</v>
      </c>
    </row>
    <row r="80" spans="1:20" s="14" customFormat="1" x14ac:dyDescent="0.2">
      <c r="A80" s="57" t="s">
        <v>79</v>
      </c>
      <c r="B80" s="82">
        <f>+B81+B85+B92+B100+B101+B103+B104+B105+B106+B109+B110+B114+B116+B98+B115+B113</f>
        <v>357906907</v>
      </c>
      <c r="C80" s="83">
        <f>+C81+C85+C92+C100+C101+C103+C104+C105+C106+C109+C110+C114+C116</f>
        <v>0</v>
      </c>
      <c r="D80" s="84">
        <f>+B80-C80</f>
        <v>357906907</v>
      </c>
      <c r="E80" s="82">
        <f>+E81+E85+E92+E100+E101+E103+E104+E105+E106+E109+E110+E114+E116+E98+E115</f>
        <v>0</v>
      </c>
      <c r="F80" s="83">
        <f>+F81+F85+F92+F100+F101+F103+F104+F105+F106+F109+F110+F114+F116</f>
        <v>0</v>
      </c>
      <c r="G80" s="84">
        <f>+E80-F80</f>
        <v>0</v>
      </c>
      <c r="H80" s="82">
        <f>+H81+H85+H92+H100+H101+H103+H104+H105+H106+H109+H110+H114+H116+H98+H115</f>
        <v>246131870.58000001</v>
      </c>
      <c r="I80" s="83">
        <f>+I81+I85+I92+I100+I101+I103+I104+I105+I106+I109+I110+I114+I116</f>
        <v>0</v>
      </c>
      <c r="J80" s="84">
        <f>+H80-I80</f>
        <v>246131870.58000001</v>
      </c>
      <c r="K80" s="82">
        <f>+K81+K85+K92+K100+K101+K103+K104+K105+K106+K109+K110+K114+K116+K98+K115</f>
        <v>0</v>
      </c>
      <c r="L80" s="83">
        <f>+L81+L85+L92+L100+L101+L103+L104+L105+L106+L109+L110+L114+L116</f>
        <v>0</v>
      </c>
      <c r="M80" s="84">
        <f>+K80-L80</f>
        <v>0</v>
      </c>
      <c r="N80" s="104">
        <v>0</v>
      </c>
      <c r="O80" s="88">
        <v>0</v>
      </c>
      <c r="P80" s="89">
        <v>0</v>
      </c>
      <c r="Q80" s="90">
        <f>+B80+H80+N80+M80</f>
        <v>604038777.58000004</v>
      </c>
      <c r="R80" s="82">
        <f>+R101</f>
        <v>0</v>
      </c>
      <c r="S80" s="92">
        <f>+Q80-R80</f>
        <v>604038777.58000004</v>
      </c>
    </row>
    <row r="81" spans="1:19" x14ac:dyDescent="0.2">
      <c r="A81" s="47" t="s">
        <v>80</v>
      </c>
      <c r="B81" s="107">
        <f>SUM(B82:B84)</f>
        <v>27199600</v>
      </c>
      <c r="C81" s="54" t="s">
        <v>16</v>
      </c>
      <c r="D81" s="105">
        <f>+B81-C81</f>
        <v>27199600</v>
      </c>
      <c r="E81" s="42">
        <v>0</v>
      </c>
      <c r="F81" s="43">
        <v>0</v>
      </c>
      <c r="G81" s="100">
        <v>0</v>
      </c>
      <c r="H81" s="42">
        <v>0</v>
      </c>
      <c r="I81" s="43">
        <v>0</v>
      </c>
      <c r="J81" s="100">
        <v>0</v>
      </c>
      <c r="K81" s="42">
        <v>0</v>
      </c>
      <c r="L81" s="43">
        <v>0</v>
      </c>
      <c r="M81" s="44">
        <v>0</v>
      </c>
      <c r="N81" s="42">
        <v>0</v>
      </c>
      <c r="O81" s="43">
        <v>0</v>
      </c>
      <c r="P81" s="44">
        <v>0</v>
      </c>
      <c r="Q81" s="96">
        <f>+B81+H81</f>
        <v>27199600</v>
      </c>
      <c r="R81" s="54" t="s">
        <v>16</v>
      </c>
      <c r="S81" s="97">
        <f>+Q81-R81</f>
        <v>27199600</v>
      </c>
    </row>
    <row r="82" spans="1:19" x14ac:dyDescent="0.2">
      <c r="A82" s="47" t="s">
        <v>81</v>
      </c>
      <c r="B82" s="107">
        <v>9188929</v>
      </c>
      <c r="C82" s="54" t="s">
        <v>16</v>
      </c>
      <c r="D82" s="105">
        <f>+B82-C82</f>
        <v>9188929</v>
      </c>
      <c r="E82" s="42">
        <v>0</v>
      </c>
      <c r="F82" s="43">
        <v>0</v>
      </c>
      <c r="G82" s="100">
        <v>0</v>
      </c>
      <c r="H82" s="42">
        <v>0</v>
      </c>
      <c r="I82" s="43">
        <v>0</v>
      </c>
      <c r="J82" s="100">
        <v>0</v>
      </c>
      <c r="K82" s="42">
        <v>0</v>
      </c>
      <c r="L82" s="43">
        <v>0</v>
      </c>
      <c r="M82" s="44">
        <v>0</v>
      </c>
      <c r="N82" s="42">
        <v>0</v>
      </c>
      <c r="O82" s="43">
        <v>0</v>
      </c>
      <c r="P82" s="44">
        <v>0</v>
      </c>
      <c r="Q82" s="96">
        <f>+B82+H82</f>
        <v>9188929</v>
      </c>
      <c r="R82" s="54" t="s">
        <v>16</v>
      </c>
      <c r="S82" s="97">
        <f>+Q82-R82</f>
        <v>9188929</v>
      </c>
    </row>
    <row r="83" spans="1:19" x14ac:dyDescent="0.2">
      <c r="A83" s="47" t="s">
        <v>82</v>
      </c>
      <c r="B83" s="107">
        <v>7632400</v>
      </c>
      <c r="C83" s="54" t="s">
        <v>16</v>
      </c>
      <c r="D83" s="105">
        <f>+B83-C83</f>
        <v>7632400</v>
      </c>
      <c r="E83" s="42">
        <v>0</v>
      </c>
      <c r="F83" s="43">
        <v>0</v>
      </c>
      <c r="G83" s="100">
        <v>0</v>
      </c>
      <c r="H83" s="42">
        <v>0</v>
      </c>
      <c r="I83" s="43">
        <v>0</v>
      </c>
      <c r="J83" s="100">
        <v>0</v>
      </c>
      <c r="K83" s="42">
        <v>0</v>
      </c>
      <c r="L83" s="43">
        <v>0</v>
      </c>
      <c r="M83" s="44">
        <v>0</v>
      </c>
      <c r="N83" s="42">
        <v>0</v>
      </c>
      <c r="O83" s="43">
        <v>0</v>
      </c>
      <c r="P83" s="44">
        <v>0</v>
      </c>
      <c r="Q83" s="96">
        <f>+B83+H83</f>
        <v>7632400</v>
      </c>
      <c r="R83" s="54" t="s">
        <v>16</v>
      </c>
      <c r="S83" s="97">
        <f>+Q83-R83</f>
        <v>7632400</v>
      </c>
    </row>
    <row r="84" spans="1:19" x14ac:dyDescent="0.2">
      <c r="A84" s="47" t="s">
        <v>83</v>
      </c>
      <c r="B84" s="107">
        <v>10378271</v>
      </c>
      <c r="C84" s="54" t="s">
        <v>16</v>
      </c>
      <c r="D84" s="105">
        <f>+B84-C84</f>
        <v>10378271</v>
      </c>
      <c r="E84" s="42">
        <v>0</v>
      </c>
      <c r="F84" s="43">
        <v>0</v>
      </c>
      <c r="G84" s="100">
        <v>0</v>
      </c>
      <c r="H84" s="42">
        <v>0</v>
      </c>
      <c r="I84" s="43">
        <v>0</v>
      </c>
      <c r="J84" s="100">
        <v>0</v>
      </c>
      <c r="K84" s="42">
        <v>0</v>
      </c>
      <c r="L84" s="43">
        <v>0</v>
      </c>
      <c r="M84" s="44">
        <v>0</v>
      </c>
      <c r="N84" s="42">
        <v>0</v>
      </c>
      <c r="O84" s="43">
        <v>0</v>
      </c>
      <c r="P84" s="44">
        <v>0</v>
      </c>
      <c r="Q84" s="96">
        <f>+B84+H84</f>
        <v>10378271</v>
      </c>
      <c r="R84" s="54" t="s">
        <v>16</v>
      </c>
      <c r="S84" s="97">
        <f>+Q84-R84</f>
        <v>10378271</v>
      </c>
    </row>
    <row r="85" spans="1:19" x14ac:dyDescent="0.2">
      <c r="A85" s="47" t="s">
        <v>84</v>
      </c>
      <c r="B85" s="93">
        <f>SUM(B86:B91)</f>
        <v>20129042</v>
      </c>
      <c r="C85" s="54" t="s">
        <v>16</v>
      </c>
      <c r="D85" s="105">
        <f>SUM(D86:D91)</f>
        <v>20129042</v>
      </c>
      <c r="E85" s="42">
        <v>0</v>
      </c>
      <c r="F85" s="43">
        <v>0</v>
      </c>
      <c r="G85" s="100">
        <v>0</v>
      </c>
      <c r="H85" s="42">
        <v>0</v>
      </c>
      <c r="I85" s="43">
        <v>0</v>
      </c>
      <c r="J85" s="100">
        <v>0</v>
      </c>
      <c r="K85" s="42">
        <v>0</v>
      </c>
      <c r="L85" s="43">
        <v>0</v>
      </c>
      <c r="M85" s="44">
        <v>0</v>
      </c>
      <c r="N85" s="42">
        <v>0</v>
      </c>
      <c r="O85" s="43">
        <v>0</v>
      </c>
      <c r="P85" s="44">
        <v>0</v>
      </c>
      <c r="Q85" s="96">
        <f>SUM(Q86:Q91)</f>
        <v>20129042</v>
      </c>
      <c r="R85" s="54" t="s">
        <v>16</v>
      </c>
      <c r="S85" s="97">
        <f>+Q85-R85</f>
        <v>20129042</v>
      </c>
    </row>
    <row r="86" spans="1:19" x14ac:dyDescent="0.2">
      <c r="A86" s="47" t="s">
        <v>85</v>
      </c>
      <c r="B86" s="107">
        <v>207000</v>
      </c>
      <c r="C86" s="54" t="s">
        <v>16</v>
      </c>
      <c r="D86" s="105">
        <f>+B86-C86</f>
        <v>207000</v>
      </c>
      <c r="E86" s="42">
        <v>0</v>
      </c>
      <c r="F86" s="43">
        <v>0</v>
      </c>
      <c r="G86" s="100">
        <v>0</v>
      </c>
      <c r="H86" s="42">
        <v>0</v>
      </c>
      <c r="I86" s="43">
        <v>0</v>
      </c>
      <c r="J86" s="100">
        <v>0</v>
      </c>
      <c r="K86" s="42">
        <v>0</v>
      </c>
      <c r="L86" s="43">
        <v>0</v>
      </c>
      <c r="M86" s="44">
        <v>0</v>
      </c>
      <c r="N86" s="42">
        <v>0</v>
      </c>
      <c r="O86" s="43">
        <v>0</v>
      </c>
      <c r="P86" s="44">
        <v>0</v>
      </c>
      <c r="Q86" s="96">
        <f>+B86+H86</f>
        <v>207000</v>
      </c>
      <c r="R86" s="54" t="s">
        <v>16</v>
      </c>
      <c r="S86" s="97">
        <f>+Q86-R86</f>
        <v>207000</v>
      </c>
    </row>
    <row r="87" spans="1:19" x14ac:dyDescent="0.2">
      <c r="A87" s="47" t="s">
        <v>170</v>
      </c>
      <c r="B87" s="107">
        <v>5131042</v>
      </c>
      <c r="C87" s="54" t="s">
        <v>16</v>
      </c>
      <c r="D87" s="105">
        <f>+B87-C87</f>
        <v>5131042</v>
      </c>
      <c r="E87" s="42">
        <v>0</v>
      </c>
      <c r="F87" s="43">
        <v>0</v>
      </c>
      <c r="G87" s="100">
        <v>0</v>
      </c>
      <c r="H87" s="42">
        <v>0</v>
      </c>
      <c r="I87" s="43">
        <v>0</v>
      </c>
      <c r="J87" s="100">
        <v>0</v>
      </c>
      <c r="K87" s="42">
        <v>0</v>
      </c>
      <c r="L87" s="43">
        <v>0</v>
      </c>
      <c r="M87" s="44">
        <v>0</v>
      </c>
      <c r="N87" s="42">
        <v>0</v>
      </c>
      <c r="O87" s="43">
        <v>0</v>
      </c>
      <c r="P87" s="44">
        <v>0</v>
      </c>
      <c r="Q87" s="96">
        <f>+B87+H87</f>
        <v>5131042</v>
      </c>
      <c r="R87" s="54" t="s">
        <v>16</v>
      </c>
      <c r="S87" s="97">
        <f>+Q87-R87</f>
        <v>5131042</v>
      </c>
    </row>
    <row r="88" spans="1:19" x14ac:dyDescent="0.2">
      <c r="A88" s="47" t="s">
        <v>171</v>
      </c>
      <c r="B88" s="107">
        <v>14161000</v>
      </c>
      <c r="C88" s="54" t="s">
        <v>16</v>
      </c>
      <c r="D88" s="105">
        <f>+B88-C88</f>
        <v>14161000</v>
      </c>
      <c r="E88" s="42">
        <v>0</v>
      </c>
      <c r="F88" s="43">
        <v>0</v>
      </c>
      <c r="G88" s="100">
        <v>0</v>
      </c>
      <c r="H88" s="42">
        <v>0</v>
      </c>
      <c r="I88" s="43">
        <v>0</v>
      </c>
      <c r="J88" s="100">
        <v>0</v>
      </c>
      <c r="K88" s="42">
        <v>0</v>
      </c>
      <c r="L88" s="43">
        <v>0</v>
      </c>
      <c r="M88" s="44">
        <v>0</v>
      </c>
      <c r="N88" s="42">
        <v>0</v>
      </c>
      <c r="O88" s="43">
        <v>0</v>
      </c>
      <c r="P88" s="44">
        <v>0</v>
      </c>
      <c r="Q88" s="96">
        <f>+B88+H88</f>
        <v>14161000</v>
      </c>
      <c r="R88" s="54" t="s">
        <v>16</v>
      </c>
      <c r="S88" s="97">
        <f>+Q88-R88</f>
        <v>14161000</v>
      </c>
    </row>
    <row r="89" spans="1:19" x14ac:dyDescent="0.2">
      <c r="A89" s="47" t="s">
        <v>172</v>
      </c>
      <c r="B89" s="107">
        <v>250000</v>
      </c>
      <c r="C89" s="54" t="s">
        <v>16</v>
      </c>
      <c r="D89" s="105">
        <f>+B89-C89</f>
        <v>250000</v>
      </c>
      <c r="E89" s="42">
        <v>0</v>
      </c>
      <c r="F89" s="43">
        <v>0</v>
      </c>
      <c r="G89" s="100">
        <v>0</v>
      </c>
      <c r="H89" s="42">
        <v>0</v>
      </c>
      <c r="I89" s="43">
        <v>0</v>
      </c>
      <c r="J89" s="100">
        <v>0</v>
      </c>
      <c r="K89" s="42">
        <v>0</v>
      </c>
      <c r="L89" s="43">
        <v>0</v>
      </c>
      <c r="M89" s="44">
        <v>0</v>
      </c>
      <c r="N89" s="42">
        <v>0</v>
      </c>
      <c r="O89" s="43">
        <v>0</v>
      </c>
      <c r="P89" s="44">
        <v>0</v>
      </c>
      <c r="Q89" s="96">
        <f>+B89+H89</f>
        <v>250000</v>
      </c>
      <c r="R89" s="54" t="s">
        <v>16</v>
      </c>
      <c r="S89" s="97">
        <f>+Q89-R89</f>
        <v>250000</v>
      </c>
    </row>
    <row r="90" spans="1:19" x14ac:dyDescent="0.2">
      <c r="A90" s="47" t="s">
        <v>173</v>
      </c>
      <c r="B90" s="107">
        <v>200000</v>
      </c>
      <c r="C90" s="54" t="s">
        <v>16</v>
      </c>
      <c r="D90" s="105">
        <f>+B90-C90</f>
        <v>200000</v>
      </c>
      <c r="E90" s="42">
        <v>0</v>
      </c>
      <c r="F90" s="43">
        <v>0</v>
      </c>
      <c r="G90" s="100">
        <v>0</v>
      </c>
      <c r="H90" s="42">
        <v>0</v>
      </c>
      <c r="I90" s="43">
        <v>0</v>
      </c>
      <c r="J90" s="100">
        <v>0</v>
      </c>
      <c r="K90" s="42">
        <v>0</v>
      </c>
      <c r="L90" s="43">
        <v>0</v>
      </c>
      <c r="M90" s="44">
        <v>0</v>
      </c>
      <c r="N90" s="42">
        <v>0</v>
      </c>
      <c r="O90" s="43">
        <v>0</v>
      </c>
      <c r="P90" s="44">
        <v>0</v>
      </c>
      <c r="Q90" s="96">
        <f>+B90+H90</f>
        <v>200000</v>
      </c>
      <c r="R90" s="54" t="s">
        <v>16</v>
      </c>
      <c r="S90" s="97">
        <f>+Q90-R90</f>
        <v>200000</v>
      </c>
    </row>
    <row r="91" spans="1:19" x14ac:dyDescent="0.2">
      <c r="A91" s="47" t="s">
        <v>174</v>
      </c>
      <c r="B91" s="107">
        <v>180000</v>
      </c>
      <c r="C91" s="54" t="s">
        <v>16</v>
      </c>
      <c r="D91" s="105">
        <f>+B91-C91</f>
        <v>180000</v>
      </c>
      <c r="E91" s="42">
        <v>0</v>
      </c>
      <c r="F91" s="43">
        <v>0</v>
      </c>
      <c r="G91" s="100">
        <v>0</v>
      </c>
      <c r="H91" s="42">
        <v>0</v>
      </c>
      <c r="I91" s="43">
        <v>0</v>
      </c>
      <c r="J91" s="100">
        <v>0</v>
      </c>
      <c r="K91" s="42">
        <v>0</v>
      </c>
      <c r="L91" s="43">
        <v>0</v>
      </c>
      <c r="M91" s="44">
        <v>0</v>
      </c>
      <c r="N91" s="42">
        <v>0</v>
      </c>
      <c r="O91" s="43">
        <v>0</v>
      </c>
      <c r="P91" s="44">
        <v>0</v>
      </c>
      <c r="Q91" s="96">
        <f>+B91+H91</f>
        <v>180000</v>
      </c>
      <c r="R91" s="54" t="s">
        <v>16</v>
      </c>
      <c r="S91" s="97">
        <f>+Q91-R91</f>
        <v>180000</v>
      </c>
    </row>
    <row r="92" spans="1:19" x14ac:dyDescent="0.2">
      <c r="A92" s="47" t="s">
        <v>86</v>
      </c>
      <c r="B92" s="93">
        <f>SUM(B93:B97)</f>
        <v>76933702</v>
      </c>
      <c r="C92" s="54" t="s">
        <v>16</v>
      </c>
      <c r="D92" s="105">
        <f>+B92-C92</f>
        <v>76933702</v>
      </c>
      <c r="E92" s="42">
        <v>0</v>
      </c>
      <c r="F92" s="43">
        <v>0</v>
      </c>
      <c r="G92" s="100">
        <v>0</v>
      </c>
      <c r="H92" s="42">
        <v>0</v>
      </c>
      <c r="I92" s="43">
        <v>0</v>
      </c>
      <c r="J92" s="100">
        <v>0</v>
      </c>
      <c r="K92" s="42">
        <v>0</v>
      </c>
      <c r="L92" s="43">
        <v>0</v>
      </c>
      <c r="M92" s="44">
        <v>0</v>
      </c>
      <c r="N92" s="42">
        <v>0</v>
      </c>
      <c r="O92" s="43">
        <v>0</v>
      </c>
      <c r="P92" s="44">
        <v>0</v>
      </c>
      <c r="Q92" s="96">
        <f>+B92+H92</f>
        <v>76933702</v>
      </c>
      <c r="R92" s="54" t="s">
        <v>16</v>
      </c>
      <c r="S92" s="97">
        <f>+Q92-R92</f>
        <v>76933702</v>
      </c>
    </row>
    <row r="93" spans="1:19" x14ac:dyDescent="0.2">
      <c r="A93" s="47" t="s">
        <v>87</v>
      </c>
      <c r="B93" s="107">
        <v>64774650</v>
      </c>
      <c r="C93" s="54" t="s">
        <v>16</v>
      </c>
      <c r="D93" s="105">
        <f>+B93-C93</f>
        <v>64774650</v>
      </c>
      <c r="E93" s="42">
        <v>0</v>
      </c>
      <c r="F93" s="43">
        <v>0</v>
      </c>
      <c r="G93" s="100">
        <v>0</v>
      </c>
      <c r="H93" s="42">
        <v>0</v>
      </c>
      <c r="I93" s="43">
        <v>0</v>
      </c>
      <c r="J93" s="100">
        <v>0</v>
      </c>
      <c r="K93" s="42">
        <v>0</v>
      </c>
      <c r="L93" s="43">
        <v>0</v>
      </c>
      <c r="M93" s="44">
        <v>0</v>
      </c>
      <c r="N93" s="42">
        <v>0</v>
      </c>
      <c r="O93" s="43">
        <v>0</v>
      </c>
      <c r="P93" s="44">
        <v>0</v>
      </c>
      <c r="Q93" s="96">
        <f>+B93+H93</f>
        <v>64774650</v>
      </c>
      <c r="R93" s="54" t="s">
        <v>16</v>
      </c>
      <c r="S93" s="97">
        <f>+Q93-R93</f>
        <v>64774650</v>
      </c>
    </row>
    <row r="94" spans="1:19" x14ac:dyDescent="0.2">
      <c r="A94" s="47" t="s">
        <v>88</v>
      </c>
      <c r="B94" s="107">
        <v>1404739</v>
      </c>
      <c r="C94" s="54" t="s">
        <v>16</v>
      </c>
      <c r="D94" s="105">
        <f>+B94-C94</f>
        <v>1404739</v>
      </c>
      <c r="E94" s="42">
        <v>0</v>
      </c>
      <c r="F94" s="43">
        <v>0</v>
      </c>
      <c r="G94" s="100">
        <v>0</v>
      </c>
      <c r="H94" s="42">
        <v>0</v>
      </c>
      <c r="I94" s="43">
        <v>0</v>
      </c>
      <c r="J94" s="100">
        <v>0</v>
      </c>
      <c r="K94" s="42">
        <v>0</v>
      </c>
      <c r="L94" s="43">
        <v>0</v>
      </c>
      <c r="M94" s="44">
        <v>0</v>
      </c>
      <c r="N94" s="42">
        <v>0</v>
      </c>
      <c r="O94" s="43">
        <v>0</v>
      </c>
      <c r="P94" s="44">
        <v>0</v>
      </c>
      <c r="Q94" s="96">
        <f>+B94+H94</f>
        <v>1404739</v>
      </c>
      <c r="R94" s="54" t="s">
        <v>16</v>
      </c>
      <c r="S94" s="97">
        <f>+Q94-R94</f>
        <v>1404739</v>
      </c>
    </row>
    <row r="95" spans="1:19" x14ac:dyDescent="0.2">
      <c r="A95" s="47" t="s">
        <v>175</v>
      </c>
      <c r="B95" s="107">
        <v>1349760</v>
      </c>
      <c r="C95" s="54" t="s">
        <v>16</v>
      </c>
      <c r="D95" s="105">
        <f>+B95-C95</f>
        <v>1349760</v>
      </c>
      <c r="E95" s="42">
        <v>0</v>
      </c>
      <c r="F95" s="43">
        <v>0</v>
      </c>
      <c r="G95" s="100">
        <v>0</v>
      </c>
      <c r="H95" s="42">
        <v>0</v>
      </c>
      <c r="I95" s="43">
        <v>0</v>
      </c>
      <c r="J95" s="100">
        <v>0</v>
      </c>
      <c r="K95" s="42">
        <v>0</v>
      </c>
      <c r="L95" s="43">
        <v>0</v>
      </c>
      <c r="M95" s="44">
        <v>0</v>
      </c>
      <c r="N95" s="42">
        <v>0</v>
      </c>
      <c r="O95" s="43">
        <v>0</v>
      </c>
      <c r="P95" s="44">
        <v>0</v>
      </c>
      <c r="Q95" s="96">
        <f>+B95+H95</f>
        <v>1349760</v>
      </c>
      <c r="R95" s="54" t="s">
        <v>16</v>
      </c>
      <c r="S95" s="97">
        <f>+Q95-R95</f>
        <v>1349760</v>
      </c>
    </row>
    <row r="96" spans="1:19" x14ac:dyDescent="0.2">
      <c r="A96" s="47" t="s">
        <v>89</v>
      </c>
      <c r="B96" s="107">
        <v>869723</v>
      </c>
      <c r="C96" s="54" t="s">
        <v>16</v>
      </c>
      <c r="D96" s="105">
        <f>+B96-C96</f>
        <v>869723</v>
      </c>
      <c r="E96" s="42">
        <v>0</v>
      </c>
      <c r="F96" s="43">
        <v>0</v>
      </c>
      <c r="G96" s="100">
        <v>0</v>
      </c>
      <c r="H96" s="42">
        <v>0</v>
      </c>
      <c r="I96" s="43">
        <v>0</v>
      </c>
      <c r="J96" s="100">
        <v>0</v>
      </c>
      <c r="K96" s="42">
        <v>0</v>
      </c>
      <c r="L96" s="43">
        <v>0</v>
      </c>
      <c r="M96" s="44">
        <v>0</v>
      </c>
      <c r="N96" s="42">
        <v>0</v>
      </c>
      <c r="O96" s="43">
        <v>0</v>
      </c>
      <c r="P96" s="44">
        <v>0</v>
      </c>
      <c r="Q96" s="96">
        <f>+B96+H96</f>
        <v>869723</v>
      </c>
      <c r="R96" s="54" t="s">
        <v>16</v>
      </c>
      <c r="S96" s="97">
        <f>+Q96-R96</f>
        <v>869723</v>
      </c>
    </row>
    <row r="97" spans="1:19" x14ac:dyDescent="0.2">
      <c r="A97" s="47" t="s">
        <v>90</v>
      </c>
      <c r="B97" s="107">
        <v>8534830</v>
      </c>
      <c r="C97" s="54" t="s">
        <v>16</v>
      </c>
      <c r="D97" s="105">
        <f>+B97-C97</f>
        <v>8534830</v>
      </c>
      <c r="E97" s="42">
        <v>0</v>
      </c>
      <c r="F97" s="43">
        <v>0</v>
      </c>
      <c r="G97" s="100">
        <v>0</v>
      </c>
      <c r="H97" s="42">
        <v>0</v>
      </c>
      <c r="I97" s="43">
        <v>0</v>
      </c>
      <c r="J97" s="100">
        <v>0</v>
      </c>
      <c r="K97" s="42">
        <v>0</v>
      </c>
      <c r="L97" s="43">
        <v>0</v>
      </c>
      <c r="M97" s="44">
        <v>0</v>
      </c>
      <c r="N97" s="42">
        <v>0</v>
      </c>
      <c r="O97" s="43">
        <v>0</v>
      </c>
      <c r="P97" s="44">
        <v>0</v>
      </c>
      <c r="Q97" s="96">
        <f>+B97+H97</f>
        <v>8534830</v>
      </c>
      <c r="R97" s="54" t="s">
        <v>16</v>
      </c>
      <c r="S97" s="97">
        <f>+Q97-R97</f>
        <v>8534830</v>
      </c>
    </row>
    <row r="98" spans="1:19" x14ac:dyDescent="0.2">
      <c r="A98" s="47" t="s">
        <v>91</v>
      </c>
      <c r="B98" s="107">
        <f>+B99</f>
        <v>4860000</v>
      </c>
      <c r="C98" s="54" t="s">
        <v>16</v>
      </c>
      <c r="D98" s="105">
        <f>+B98-C98</f>
        <v>4860000</v>
      </c>
      <c r="E98" s="42">
        <v>0</v>
      </c>
      <c r="F98" s="43">
        <v>0</v>
      </c>
      <c r="G98" s="100">
        <v>0</v>
      </c>
      <c r="H98" s="42">
        <v>0</v>
      </c>
      <c r="I98" s="43">
        <v>0</v>
      </c>
      <c r="J98" s="100">
        <v>0</v>
      </c>
      <c r="K98" s="42">
        <v>0</v>
      </c>
      <c r="L98" s="43">
        <v>0</v>
      </c>
      <c r="M98" s="44">
        <v>0</v>
      </c>
      <c r="N98" s="42">
        <v>0</v>
      </c>
      <c r="O98" s="43">
        <v>0</v>
      </c>
      <c r="P98" s="44">
        <v>0</v>
      </c>
      <c r="Q98" s="96">
        <f>+B98+H98</f>
        <v>4860000</v>
      </c>
      <c r="R98" s="54" t="s">
        <v>16</v>
      </c>
      <c r="S98" s="97">
        <f>+Q98-R98</f>
        <v>4860000</v>
      </c>
    </row>
    <row r="99" spans="1:19" x14ac:dyDescent="0.2">
      <c r="A99" s="47" t="s">
        <v>92</v>
      </c>
      <c r="B99" s="107">
        <v>4860000</v>
      </c>
      <c r="C99" s="54" t="s">
        <v>16</v>
      </c>
      <c r="D99" s="105">
        <f>+B99-C99</f>
        <v>4860000</v>
      </c>
      <c r="E99" s="42">
        <v>0</v>
      </c>
      <c r="F99" s="43">
        <v>0</v>
      </c>
      <c r="G99" s="100">
        <v>0</v>
      </c>
      <c r="H99" s="42">
        <v>0</v>
      </c>
      <c r="I99" s="43">
        <v>0</v>
      </c>
      <c r="J99" s="100">
        <v>0</v>
      </c>
      <c r="K99" s="42">
        <v>0</v>
      </c>
      <c r="L99" s="43">
        <v>0</v>
      </c>
      <c r="M99" s="44">
        <v>0</v>
      </c>
      <c r="N99" s="42">
        <v>0</v>
      </c>
      <c r="O99" s="43">
        <v>0</v>
      </c>
      <c r="P99" s="44">
        <v>0</v>
      </c>
      <c r="Q99" s="96">
        <f>+B99+H99</f>
        <v>4860000</v>
      </c>
      <c r="R99" s="54" t="s">
        <v>16</v>
      </c>
      <c r="S99" s="97">
        <f>+Q99-R99</f>
        <v>4860000</v>
      </c>
    </row>
    <row r="100" spans="1:19" x14ac:dyDescent="0.2">
      <c r="A100" s="47" t="s">
        <v>93</v>
      </c>
      <c r="B100" s="107">
        <v>0</v>
      </c>
      <c r="C100" s="54" t="s">
        <v>16</v>
      </c>
      <c r="D100" s="105">
        <f>+B100-C100</f>
        <v>0</v>
      </c>
      <c r="E100" s="53">
        <v>0</v>
      </c>
      <c r="F100" s="43">
        <v>0</v>
      </c>
      <c r="G100" s="95">
        <f>+E100-F100</f>
        <v>0</v>
      </c>
      <c r="H100" s="53">
        <v>43224485</v>
      </c>
      <c r="I100" s="43">
        <v>0</v>
      </c>
      <c r="J100" s="95">
        <f>+H100-I100</f>
        <v>43224485</v>
      </c>
      <c r="K100" s="42">
        <v>0</v>
      </c>
      <c r="L100" s="43">
        <v>0</v>
      </c>
      <c r="M100" s="112">
        <f>+K100-L100</f>
        <v>0</v>
      </c>
      <c r="N100" s="42">
        <v>0</v>
      </c>
      <c r="O100" s="43">
        <v>0</v>
      </c>
      <c r="P100" s="44">
        <v>0</v>
      </c>
      <c r="Q100" s="96">
        <f>+B100+H100+K100</f>
        <v>43224485</v>
      </c>
      <c r="R100" s="51">
        <f>+C100+I100+O100</f>
        <v>0</v>
      </c>
      <c r="S100" s="97">
        <f>+Q100-R100</f>
        <v>43224485</v>
      </c>
    </row>
    <row r="101" spans="1:19" x14ac:dyDescent="0.2">
      <c r="A101" s="47" t="s">
        <v>94</v>
      </c>
      <c r="B101" s="107">
        <f>SUM(B102:B102)</f>
        <v>0</v>
      </c>
      <c r="C101" s="55">
        <f>SUM(C102:C102)</f>
        <v>0</v>
      </c>
      <c r="D101" s="105">
        <f>+B101-C101</f>
        <v>0</v>
      </c>
      <c r="E101" s="42">
        <v>0</v>
      </c>
      <c r="F101" s="43">
        <v>0</v>
      </c>
      <c r="G101" s="100">
        <v>0</v>
      </c>
      <c r="H101" s="110">
        <f>+H102</f>
        <v>202907385.58000001</v>
      </c>
      <c r="I101" s="43">
        <v>0</v>
      </c>
      <c r="J101" s="95">
        <f>+H101-I101</f>
        <v>202907385.58000001</v>
      </c>
      <c r="K101" s="42">
        <v>0</v>
      </c>
      <c r="L101" s="43">
        <v>0</v>
      </c>
      <c r="M101" s="112">
        <f>+M102</f>
        <v>0</v>
      </c>
      <c r="N101" s="42">
        <v>0</v>
      </c>
      <c r="O101" s="43">
        <v>0</v>
      </c>
      <c r="P101" s="44">
        <v>0</v>
      </c>
      <c r="Q101" s="96">
        <f>+B101+H101+K101</f>
        <v>202907385.58000001</v>
      </c>
      <c r="R101" s="93">
        <f>+C101+I101</f>
        <v>0</v>
      </c>
      <c r="S101" s="97">
        <f>+Q101-R101</f>
        <v>202907385.58000001</v>
      </c>
    </row>
    <row r="102" spans="1:19" x14ac:dyDescent="0.2">
      <c r="A102" s="47" t="s">
        <v>95</v>
      </c>
      <c r="B102" s="107">
        <v>0</v>
      </c>
      <c r="C102" s="55">
        <v>0</v>
      </c>
      <c r="D102" s="105">
        <f>+B102-C102</f>
        <v>0</v>
      </c>
      <c r="E102" s="42">
        <v>0</v>
      </c>
      <c r="F102" s="43">
        <v>0</v>
      </c>
      <c r="G102" s="100">
        <v>0</v>
      </c>
      <c r="H102" s="53">
        <v>202907385.58000001</v>
      </c>
      <c r="I102" s="43">
        <v>0</v>
      </c>
      <c r="J102" s="95">
        <f>+H102-I102</f>
        <v>202907385.58000001</v>
      </c>
      <c r="K102" s="42">
        <v>0</v>
      </c>
      <c r="L102" s="43">
        <v>0</v>
      </c>
      <c r="M102" s="112">
        <f>+K102-L102</f>
        <v>0</v>
      </c>
      <c r="N102" s="42">
        <v>0</v>
      </c>
      <c r="O102" s="43">
        <v>0</v>
      </c>
      <c r="P102" s="44">
        <v>0</v>
      </c>
      <c r="Q102" s="96">
        <f>+B102+H102+K102</f>
        <v>202907385.58000001</v>
      </c>
      <c r="R102" s="51">
        <f>+C102+I102+O102</f>
        <v>0</v>
      </c>
      <c r="S102" s="97">
        <f>+Q102-R102</f>
        <v>202907385.58000001</v>
      </c>
    </row>
    <row r="103" spans="1:19" x14ac:dyDescent="0.2">
      <c r="A103" s="47" t="s">
        <v>96</v>
      </c>
      <c r="B103" s="107">
        <v>80427440</v>
      </c>
      <c r="C103" s="54" t="s">
        <v>16</v>
      </c>
      <c r="D103" s="105">
        <f>+B103-C103</f>
        <v>80427440</v>
      </c>
      <c r="E103" s="42">
        <v>0</v>
      </c>
      <c r="F103" s="43">
        <v>0</v>
      </c>
      <c r="G103" s="100">
        <v>0</v>
      </c>
      <c r="H103" s="42">
        <v>0</v>
      </c>
      <c r="I103" s="43">
        <v>0</v>
      </c>
      <c r="J103" s="100">
        <v>0</v>
      </c>
      <c r="K103" s="42">
        <v>0</v>
      </c>
      <c r="L103" s="43">
        <v>0</v>
      </c>
      <c r="M103" s="44">
        <v>0</v>
      </c>
      <c r="N103" s="42">
        <v>0</v>
      </c>
      <c r="O103" s="43">
        <v>0</v>
      </c>
      <c r="P103" s="44">
        <v>0</v>
      </c>
      <c r="Q103" s="96">
        <f>+B103+H103</f>
        <v>80427440</v>
      </c>
      <c r="R103" s="54" t="s">
        <v>16</v>
      </c>
      <c r="S103" s="97">
        <f>+Q103-R103</f>
        <v>80427440</v>
      </c>
    </row>
    <row r="104" spans="1:19" x14ac:dyDescent="0.2">
      <c r="A104" s="47" t="s">
        <v>97</v>
      </c>
      <c r="B104" s="107">
        <v>268000</v>
      </c>
      <c r="C104" s="54" t="s">
        <v>16</v>
      </c>
      <c r="D104" s="105">
        <f>+B104-C104</f>
        <v>268000</v>
      </c>
      <c r="E104" s="42">
        <v>0</v>
      </c>
      <c r="F104" s="43">
        <v>0</v>
      </c>
      <c r="G104" s="100">
        <v>0</v>
      </c>
      <c r="H104" s="42">
        <v>0</v>
      </c>
      <c r="I104" s="43">
        <v>0</v>
      </c>
      <c r="J104" s="100">
        <v>0</v>
      </c>
      <c r="K104" s="42">
        <v>0</v>
      </c>
      <c r="L104" s="43">
        <v>0</v>
      </c>
      <c r="M104" s="44">
        <v>0</v>
      </c>
      <c r="N104" s="42">
        <v>0</v>
      </c>
      <c r="O104" s="43">
        <v>0</v>
      </c>
      <c r="P104" s="44">
        <v>0</v>
      </c>
      <c r="Q104" s="96">
        <f>+B104+H104</f>
        <v>268000</v>
      </c>
      <c r="R104" s="54" t="s">
        <v>16</v>
      </c>
      <c r="S104" s="97">
        <f>+Q104-R104</f>
        <v>268000</v>
      </c>
    </row>
    <row r="105" spans="1:19" x14ac:dyDescent="0.2">
      <c r="A105" s="47" t="s">
        <v>98</v>
      </c>
      <c r="B105" s="107">
        <v>0</v>
      </c>
      <c r="C105" s="54" t="s">
        <v>16</v>
      </c>
      <c r="D105" s="105">
        <f>+B105-C105</f>
        <v>0</v>
      </c>
      <c r="E105" s="42">
        <v>0</v>
      </c>
      <c r="F105" s="43">
        <v>0</v>
      </c>
      <c r="G105" s="100">
        <v>0</v>
      </c>
      <c r="H105" s="42">
        <v>0</v>
      </c>
      <c r="I105" s="43">
        <v>0</v>
      </c>
      <c r="J105" s="100">
        <v>0</v>
      </c>
      <c r="K105" s="42">
        <v>0</v>
      </c>
      <c r="L105" s="43">
        <v>0</v>
      </c>
      <c r="M105" s="44">
        <v>0</v>
      </c>
      <c r="N105" s="42">
        <v>0</v>
      </c>
      <c r="O105" s="43">
        <v>0</v>
      </c>
      <c r="P105" s="44">
        <v>0</v>
      </c>
      <c r="Q105" s="96">
        <f>+B105+H105</f>
        <v>0</v>
      </c>
      <c r="R105" s="54" t="s">
        <v>16</v>
      </c>
      <c r="S105" s="97">
        <f>+Q105-R105</f>
        <v>0</v>
      </c>
    </row>
    <row r="106" spans="1:19" x14ac:dyDescent="0.2">
      <c r="A106" s="47" t="s">
        <v>99</v>
      </c>
      <c r="B106" s="107">
        <f>SUM(B107:B108)</f>
        <v>28995553</v>
      </c>
      <c r="C106" s="54" t="s">
        <v>16</v>
      </c>
      <c r="D106" s="105">
        <f>+B106-C106</f>
        <v>28995553</v>
      </c>
      <c r="E106" s="42">
        <v>0</v>
      </c>
      <c r="F106" s="43">
        <v>0</v>
      </c>
      <c r="G106" s="100">
        <v>0</v>
      </c>
      <c r="H106" s="42">
        <v>0</v>
      </c>
      <c r="I106" s="43">
        <v>0</v>
      </c>
      <c r="J106" s="100">
        <v>0</v>
      </c>
      <c r="K106" s="42">
        <v>0</v>
      </c>
      <c r="L106" s="43">
        <v>0</v>
      </c>
      <c r="M106" s="44">
        <v>0</v>
      </c>
      <c r="N106" s="42">
        <v>0</v>
      </c>
      <c r="O106" s="43">
        <v>0</v>
      </c>
      <c r="P106" s="44">
        <v>0</v>
      </c>
      <c r="Q106" s="96">
        <f>+B106+H106</f>
        <v>28995553</v>
      </c>
      <c r="R106" s="54" t="s">
        <v>16</v>
      </c>
      <c r="S106" s="97">
        <f>+Q106-R106</f>
        <v>28995553</v>
      </c>
    </row>
    <row r="107" spans="1:19" x14ac:dyDescent="0.2">
      <c r="A107" s="47" t="s">
        <v>100</v>
      </c>
      <c r="B107" s="107">
        <v>14719503</v>
      </c>
      <c r="C107" s="54" t="s">
        <v>16</v>
      </c>
      <c r="D107" s="105">
        <f>+B107-C107</f>
        <v>14719503</v>
      </c>
      <c r="E107" s="42">
        <v>0</v>
      </c>
      <c r="F107" s="43">
        <v>0</v>
      </c>
      <c r="G107" s="100">
        <v>0</v>
      </c>
      <c r="H107" s="42">
        <v>0</v>
      </c>
      <c r="I107" s="43">
        <v>0</v>
      </c>
      <c r="J107" s="100">
        <v>0</v>
      </c>
      <c r="K107" s="42">
        <v>0</v>
      </c>
      <c r="L107" s="43">
        <v>0</v>
      </c>
      <c r="M107" s="44">
        <v>0</v>
      </c>
      <c r="N107" s="42">
        <v>0</v>
      </c>
      <c r="O107" s="43">
        <v>0</v>
      </c>
      <c r="P107" s="44">
        <v>0</v>
      </c>
      <c r="Q107" s="96">
        <f>+B107+H107</f>
        <v>14719503</v>
      </c>
      <c r="R107" s="54" t="s">
        <v>16</v>
      </c>
      <c r="S107" s="97">
        <f>+Q107-R107</f>
        <v>14719503</v>
      </c>
    </row>
    <row r="108" spans="1:19" x14ac:dyDescent="0.2">
      <c r="A108" s="47" t="s">
        <v>101</v>
      </c>
      <c r="B108" s="107">
        <v>14276050</v>
      </c>
      <c r="C108" s="54" t="s">
        <v>16</v>
      </c>
      <c r="D108" s="105">
        <f>+B108-C108</f>
        <v>14276050</v>
      </c>
      <c r="E108" s="42">
        <v>0</v>
      </c>
      <c r="F108" s="43">
        <v>0</v>
      </c>
      <c r="G108" s="100">
        <v>0</v>
      </c>
      <c r="H108" s="42">
        <v>0</v>
      </c>
      <c r="I108" s="43">
        <v>0</v>
      </c>
      <c r="J108" s="100">
        <v>0</v>
      </c>
      <c r="K108" s="42">
        <v>0</v>
      </c>
      <c r="L108" s="43">
        <v>0</v>
      </c>
      <c r="M108" s="44">
        <v>0</v>
      </c>
      <c r="N108" s="42">
        <v>0</v>
      </c>
      <c r="O108" s="43">
        <v>0</v>
      </c>
      <c r="P108" s="44">
        <v>0</v>
      </c>
      <c r="Q108" s="96">
        <f>+B108+H108</f>
        <v>14276050</v>
      </c>
      <c r="R108" s="54" t="s">
        <v>16</v>
      </c>
      <c r="S108" s="97">
        <f>+Q108-R108</f>
        <v>14276050</v>
      </c>
    </row>
    <row r="109" spans="1:19" x14ac:dyDescent="0.2">
      <c r="A109" s="47" t="s">
        <v>102</v>
      </c>
      <c r="B109" s="107">
        <v>1386101</v>
      </c>
      <c r="C109" s="54" t="s">
        <v>16</v>
      </c>
      <c r="D109" s="105">
        <f>+B109-C109</f>
        <v>1386101</v>
      </c>
      <c r="E109" s="42">
        <v>0</v>
      </c>
      <c r="F109" s="43">
        <v>0</v>
      </c>
      <c r="G109" s="100">
        <v>0</v>
      </c>
      <c r="H109" s="42">
        <v>0</v>
      </c>
      <c r="I109" s="43">
        <v>0</v>
      </c>
      <c r="J109" s="100">
        <v>0</v>
      </c>
      <c r="K109" s="42">
        <v>0</v>
      </c>
      <c r="L109" s="43">
        <v>0</v>
      </c>
      <c r="M109" s="44">
        <v>0</v>
      </c>
      <c r="N109" s="42">
        <v>0</v>
      </c>
      <c r="O109" s="43">
        <v>0</v>
      </c>
      <c r="P109" s="44">
        <v>0</v>
      </c>
      <c r="Q109" s="96">
        <f>+B109+H109</f>
        <v>1386101</v>
      </c>
      <c r="R109" s="54" t="s">
        <v>16</v>
      </c>
      <c r="S109" s="97">
        <f>+Q109-R109</f>
        <v>1386101</v>
      </c>
    </row>
    <row r="110" spans="1:19" x14ac:dyDescent="0.2">
      <c r="A110" s="47" t="s">
        <v>103</v>
      </c>
      <c r="B110" s="107">
        <f>SUM(B111:B112)</f>
        <v>48868130</v>
      </c>
      <c r="C110" s="54" t="s">
        <v>16</v>
      </c>
      <c r="D110" s="105">
        <f>+B110-C110</f>
        <v>48868130</v>
      </c>
      <c r="E110" s="42">
        <v>0</v>
      </c>
      <c r="F110" s="43">
        <v>0</v>
      </c>
      <c r="G110" s="100">
        <v>0</v>
      </c>
      <c r="H110" s="42">
        <v>0</v>
      </c>
      <c r="I110" s="43">
        <v>0</v>
      </c>
      <c r="J110" s="100">
        <v>0</v>
      </c>
      <c r="K110" s="42">
        <v>0</v>
      </c>
      <c r="L110" s="43">
        <v>0</v>
      </c>
      <c r="M110" s="44">
        <v>0</v>
      </c>
      <c r="N110" s="42">
        <v>0</v>
      </c>
      <c r="O110" s="43">
        <v>0</v>
      </c>
      <c r="P110" s="44">
        <v>0</v>
      </c>
      <c r="Q110" s="96">
        <f>+B110+H110</f>
        <v>48868130</v>
      </c>
      <c r="R110" s="54" t="s">
        <v>16</v>
      </c>
      <c r="S110" s="97">
        <f>+Q110-R110</f>
        <v>48868130</v>
      </c>
    </row>
    <row r="111" spans="1:19" x14ac:dyDescent="0.2">
      <c r="A111" s="47" t="s">
        <v>104</v>
      </c>
      <c r="B111" s="107">
        <v>32395000</v>
      </c>
      <c r="C111" s="54" t="s">
        <v>16</v>
      </c>
      <c r="D111" s="105">
        <f>+B111-C111</f>
        <v>32395000</v>
      </c>
      <c r="E111" s="42">
        <v>0</v>
      </c>
      <c r="F111" s="43">
        <v>0</v>
      </c>
      <c r="G111" s="100">
        <v>0</v>
      </c>
      <c r="H111" s="42">
        <v>0</v>
      </c>
      <c r="I111" s="43">
        <v>0</v>
      </c>
      <c r="J111" s="100">
        <v>0</v>
      </c>
      <c r="K111" s="42">
        <v>0</v>
      </c>
      <c r="L111" s="43">
        <v>0</v>
      </c>
      <c r="M111" s="44">
        <v>0</v>
      </c>
      <c r="N111" s="42">
        <v>0</v>
      </c>
      <c r="O111" s="43">
        <v>0</v>
      </c>
      <c r="P111" s="44">
        <v>0</v>
      </c>
      <c r="Q111" s="96">
        <f>+B111+H111</f>
        <v>32395000</v>
      </c>
      <c r="R111" s="54" t="s">
        <v>16</v>
      </c>
      <c r="S111" s="97">
        <f>+Q111-R111</f>
        <v>32395000</v>
      </c>
    </row>
    <row r="112" spans="1:19" x14ac:dyDescent="0.2">
      <c r="A112" s="47" t="s">
        <v>105</v>
      </c>
      <c r="B112" s="107">
        <v>16473130</v>
      </c>
      <c r="C112" s="54" t="s">
        <v>16</v>
      </c>
      <c r="D112" s="105">
        <f>+B112-C112</f>
        <v>16473130</v>
      </c>
      <c r="E112" s="42">
        <v>0</v>
      </c>
      <c r="F112" s="43">
        <v>0</v>
      </c>
      <c r="G112" s="100">
        <v>0</v>
      </c>
      <c r="H112" s="42">
        <v>0</v>
      </c>
      <c r="I112" s="43">
        <v>0</v>
      </c>
      <c r="J112" s="100">
        <v>0</v>
      </c>
      <c r="K112" s="42">
        <v>0</v>
      </c>
      <c r="L112" s="43">
        <v>0</v>
      </c>
      <c r="M112" s="44">
        <v>0</v>
      </c>
      <c r="N112" s="42">
        <v>0</v>
      </c>
      <c r="O112" s="43">
        <v>0</v>
      </c>
      <c r="P112" s="44">
        <v>0</v>
      </c>
      <c r="Q112" s="96">
        <f>+B112+H112</f>
        <v>16473130</v>
      </c>
      <c r="R112" s="54" t="s">
        <v>16</v>
      </c>
      <c r="S112" s="97">
        <f>+Q112-R112</f>
        <v>16473130</v>
      </c>
    </row>
    <row r="113" spans="1:19" x14ac:dyDescent="0.2">
      <c r="A113" s="47" t="s">
        <v>176</v>
      </c>
      <c r="B113" s="107">
        <v>14961493</v>
      </c>
      <c r="C113" s="54" t="s">
        <v>16</v>
      </c>
      <c r="D113" s="105">
        <f>+B113-C113</f>
        <v>14961493</v>
      </c>
      <c r="E113" s="42">
        <v>0</v>
      </c>
      <c r="F113" s="43">
        <v>0</v>
      </c>
      <c r="G113" s="100">
        <v>0</v>
      </c>
      <c r="H113" s="42">
        <v>0</v>
      </c>
      <c r="I113" s="43">
        <v>0</v>
      </c>
      <c r="J113" s="100">
        <v>0</v>
      </c>
      <c r="K113" s="42">
        <v>0</v>
      </c>
      <c r="L113" s="43">
        <v>0</v>
      </c>
      <c r="M113" s="44">
        <v>0</v>
      </c>
      <c r="N113" s="42">
        <v>0</v>
      </c>
      <c r="O113" s="43">
        <v>0</v>
      </c>
      <c r="P113" s="44">
        <v>0</v>
      </c>
      <c r="Q113" s="96">
        <f>+B113+H113</f>
        <v>14961493</v>
      </c>
      <c r="R113" s="54" t="s">
        <v>16</v>
      </c>
      <c r="S113" s="97">
        <f>+Q113-R113</f>
        <v>14961493</v>
      </c>
    </row>
    <row r="114" spans="1:19" x14ac:dyDescent="0.2">
      <c r="A114" s="47" t="s">
        <v>106</v>
      </c>
      <c r="B114" s="107">
        <v>235100</v>
      </c>
      <c r="C114" s="54" t="s">
        <v>16</v>
      </c>
      <c r="D114" s="105">
        <f>+B114-C114</f>
        <v>235100</v>
      </c>
      <c r="E114" s="42">
        <v>0</v>
      </c>
      <c r="F114" s="43">
        <v>0</v>
      </c>
      <c r="G114" s="100">
        <v>0</v>
      </c>
      <c r="H114" s="42">
        <v>0</v>
      </c>
      <c r="I114" s="43">
        <v>0</v>
      </c>
      <c r="J114" s="100">
        <v>0</v>
      </c>
      <c r="K114" s="42">
        <v>0</v>
      </c>
      <c r="L114" s="43">
        <v>0</v>
      </c>
      <c r="M114" s="44">
        <v>0</v>
      </c>
      <c r="N114" s="42">
        <v>0</v>
      </c>
      <c r="O114" s="43">
        <v>0</v>
      </c>
      <c r="P114" s="44">
        <v>0</v>
      </c>
      <c r="Q114" s="96">
        <f>+B114+H114</f>
        <v>235100</v>
      </c>
      <c r="R114" s="54" t="s">
        <v>16</v>
      </c>
      <c r="S114" s="97">
        <f>+Q114-R114</f>
        <v>235100</v>
      </c>
    </row>
    <row r="115" spans="1:19" x14ac:dyDescent="0.2">
      <c r="A115" s="47" t="s">
        <v>107</v>
      </c>
      <c r="B115" s="107">
        <v>2350000</v>
      </c>
      <c r="C115" s="54" t="s">
        <v>16</v>
      </c>
      <c r="D115" s="105">
        <f>+B115-C115</f>
        <v>2350000</v>
      </c>
      <c r="E115" s="42">
        <v>0</v>
      </c>
      <c r="F115" s="43">
        <v>0</v>
      </c>
      <c r="G115" s="100">
        <v>0</v>
      </c>
      <c r="H115" s="42">
        <v>0</v>
      </c>
      <c r="I115" s="43">
        <v>0</v>
      </c>
      <c r="J115" s="100">
        <v>0</v>
      </c>
      <c r="K115" s="42">
        <v>0</v>
      </c>
      <c r="L115" s="43">
        <v>0</v>
      </c>
      <c r="M115" s="44">
        <v>0</v>
      </c>
      <c r="N115" s="42">
        <v>0</v>
      </c>
      <c r="O115" s="43">
        <v>0</v>
      </c>
      <c r="P115" s="44">
        <v>0</v>
      </c>
      <c r="Q115" s="96">
        <f>+B115+H115</f>
        <v>2350000</v>
      </c>
      <c r="R115" s="54" t="s">
        <v>16</v>
      </c>
      <c r="S115" s="97">
        <f>+Q115-R115</f>
        <v>2350000</v>
      </c>
    </row>
    <row r="116" spans="1:19" x14ac:dyDescent="0.2">
      <c r="A116" s="47" t="s">
        <v>108</v>
      </c>
      <c r="B116" s="107">
        <f>SUM(B117:B123)</f>
        <v>51292746</v>
      </c>
      <c r="C116" s="54" t="s">
        <v>16</v>
      </c>
      <c r="D116" s="105">
        <f>+B116-C116</f>
        <v>51292746</v>
      </c>
      <c r="E116" s="42">
        <v>0</v>
      </c>
      <c r="F116" s="43">
        <v>0</v>
      </c>
      <c r="G116" s="100">
        <v>0</v>
      </c>
      <c r="H116" s="42">
        <v>0</v>
      </c>
      <c r="I116" s="43">
        <v>0</v>
      </c>
      <c r="J116" s="100">
        <v>0</v>
      </c>
      <c r="K116" s="42">
        <v>0</v>
      </c>
      <c r="L116" s="43">
        <v>0</v>
      </c>
      <c r="M116" s="44">
        <v>0</v>
      </c>
      <c r="N116" s="42">
        <v>0</v>
      </c>
      <c r="O116" s="43">
        <v>0</v>
      </c>
      <c r="P116" s="44">
        <v>0</v>
      </c>
      <c r="Q116" s="96">
        <f>+B116+H116</f>
        <v>51292746</v>
      </c>
      <c r="R116" s="54" t="s">
        <v>16</v>
      </c>
      <c r="S116" s="97">
        <f>+Q116-R116</f>
        <v>51292746</v>
      </c>
    </row>
    <row r="117" spans="1:19" x14ac:dyDescent="0.2">
      <c r="A117" s="47" t="s">
        <v>109</v>
      </c>
      <c r="B117" s="107">
        <v>9028000</v>
      </c>
      <c r="C117" s="54" t="s">
        <v>16</v>
      </c>
      <c r="D117" s="105">
        <f>+B117-C117</f>
        <v>9028000</v>
      </c>
      <c r="E117" s="42">
        <v>0</v>
      </c>
      <c r="F117" s="43">
        <v>0</v>
      </c>
      <c r="G117" s="100">
        <v>0</v>
      </c>
      <c r="H117" s="42">
        <v>0</v>
      </c>
      <c r="I117" s="43">
        <v>0</v>
      </c>
      <c r="J117" s="100">
        <v>0</v>
      </c>
      <c r="K117" s="42">
        <v>0</v>
      </c>
      <c r="L117" s="43">
        <v>0</v>
      </c>
      <c r="M117" s="44">
        <v>0</v>
      </c>
      <c r="N117" s="42">
        <v>0</v>
      </c>
      <c r="O117" s="43">
        <v>0</v>
      </c>
      <c r="P117" s="44">
        <v>0</v>
      </c>
      <c r="Q117" s="96">
        <f>+B117+H117</f>
        <v>9028000</v>
      </c>
      <c r="R117" s="54" t="s">
        <v>16</v>
      </c>
      <c r="S117" s="97">
        <f>+Q117-R117</f>
        <v>9028000</v>
      </c>
    </row>
    <row r="118" spans="1:19" x14ac:dyDescent="0.2">
      <c r="A118" s="47" t="s">
        <v>110</v>
      </c>
      <c r="B118" s="107">
        <v>396200</v>
      </c>
      <c r="C118" s="54" t="s">
        <v>16</v>
      </c>
      <c r="D118" s="105">
        <f>+B118-C118</f>
        <v>396200</v>
      </c>
      <c r="E118" s="42">
        <v>0</v>
      </c>
      <c r="F118" s="43">
        <v>0</v>
      </c>
      <c r="G118" s="100">
        <v>0</v>
      </c>
      <c r="H118" s="42">
        <v>0</v>
      </c>
      <c r="I118" s="43">
        <v>0</v>
      </c>
      <c r="J118" s="100">
        <v>0</v>
      </c>
      <c r="K118" s="42">
        <v>0</v>
      </c>
      <c r="L118" s="43">
        <v>0</v>
      </c>
      <c r="M118" s="44">
        <v>0</v>
      </c>
      <c r="N118" s="42">
        <v>0</v>
      </c>
      <c r="O118" s="43">
        <v>0</v>
      </c>
      <c r="P118" s="44">
        <v>0</v>
      </c>
      <c r="Q118" s="96">
        <f>+B118+H118</f>
        <v>396200</v>
      </c>
      <c r="R118" s="54" t="s">
        <v>16</v>
      </c>
      <c r="S118" s="97">
        <f>+Q118-R118</f>
        <v>396200</v>
      </c>
    </row>
    <row r="119" spans="1:19" x14ac:dyDescent="0.2">
      <c r="A119" s="47" t="s">
        <v>111</v>
      </c>
      <c r="B119" s="107">
        <v>17000</v>
      </c>
      <c r="C119" s="54" t="s">
        <v>16</v>
      </c>
      <c r="D119" s="105">
        <f>+B119-C119</f>
        <v>17000</v>
      </c>
      <c r="E119" s="42">
        <v>0</v>
      </c>
      <c r="F119" s="43">
        <v>0</v>
      </c>
      <c r="G119" s="100">
        <v>0</v>
      </c>
      <c r="H119" s="42">
        <v>0</v>
      </c>
      <c r="I119" s="43">
        <v>0</v>
      </c>
      <c r="J119" s="100">
        <v>0</v>
      </c>
      <c r="K119" s="42">
        <v>0</v>
      </c>
      <c r="L119" s="43">
        <v>0</v>
      </c>
      <c r="M119" s="44">
        <v>0</v>
      </c>
      <c r="N119" s="42">
        <v>0</v>
      </c>
      <c r="O119" s="43">
        <v>0</v>
      </c>
      <c r="P119" s="44">
        <v>0</v>
      </c>
      <c r="Q119" s="96">
        <f>+B119+H119</f>
        <v>17000</v>
      </c>
      <c r="R119" s="54" t="s">
        <v>16</v>
      </c>
      <c r="S119" s="97">
        <f>+Q119-R119</f>
        <v>17000</v>
      </c>
    </row>
    <row r="120" spans="1:19" x14ac:dyDescent="0.2">
      <c r="A120" s="47" t="s">
        <v>112</v>
      </c>
      <c r="B120" s="107">
        <v>0</v>
      </c>
      <c r="C120" s="54" t="s">
        <v>16</v>
      </c>
      <c r="D120" s="105">
        <f>+B120-C120</f>
        <v>0</v>
      </c>
      <c r="E120" s="42">
        <v>0</v>
      </c>
      <c r="F120" s="43">
        <v>0</v>
      </c>
      <c r="G120" s="100">
        <v>0</v>
      </c>
      <c r="H120" s="42">
        <v>0</v>
      </c>
      <c r="I120" s="43">
        <v>0</v>
      </c>
      <c r="J120" s="100">
        <v>0</v>
      </c>
      <c r="K120" s="42">
        <v>0</v>
      </c>
      <c r="L120" s="43">
        <v>0</v>
      </c>
      <c r="M120" s="44">
        <v>0</v>
      </c>
      <c r="N120" s="42">
        <v>0</v>
      </c>
      <c r="O120" s="43">
        <v>0</v>
      </c>
      <c r="P120" s="44">
        <v>0</v>
      </c>
      <c r="Q120" s="96">
        <f>+B120+H120</f>
        <v>0</v>
      </c>
      <c r="R120" s="54" t="s">
        <v>16</v>
      </c>
      <c r="S120" s="97">
        <f>+Q120-R120</f>
        <v>0</v>
      </c>
    </row>
    <row r="121" spans="1:19" x14ac:dyDescent="0.2">
      <c r="A121" s="47" t="s">
        <v>113</v>
      </c>
      <c r="B121" s="107">
        <v>25777980</v>
      </c>
      <c r="C121" s="54" t="s">
        <v>16</v>
      </c>
      <c r="D121" s="105">
        <f>+B121-C121</f>
        <v>25777980</v>
      </c>
      <c r="E121" s="42">
        <v>0</v>
      </c>
      <c r="F121" s="43">
        <v>0</v>
      </c>
      <c r="G121" s="100">
        <v>0</v>
      </c>
      <c r="H121" s="42">
        <v>0</v>
      </c>
      <c r="I121" s="43">
        <v>0</v>
      </c>
      <c r="J121" s="100">
        <v>0</v>
      </c>
      <c r="K121" s="42">
        <v>0</v>
      </c>
      <c r="L121" s="43">
        <v>0</v>
      </c>
      <c r="M121" s="44">
        <v>0</v>
      </c>
      <c r="N121" s="42">
        <v>0</v>
      </c>
      <c r="O121" s="43">
        <v>0</v>
      </c>
      <c r="P121" s="44">
        <v>0</v>
      </c>
      <c r="Q121" s="96">
        <f>+B121+H121</f>
        <v>25777980</v>
      </c>
      <c r="R121" s="54" t="s">
        <v>16</v>
      </c>
      <c r="S121" s="97">
        <f>+Q121-R121</f>
        <v>25777980</v>
      </c>
    </row>
    <row r="122" spans="1:19" x14ac:dyDescent="0.2">
      <c r="A122" s="47" t="s">
        <v>114</v>
      </c>
      <c r="B122" s="107">
        <v>0</v>
      </c>
      <c r="C122" s="54" t="s">
        <v>16</v>
      </c>
      <c r="D122" s="105">
        <f>+B122-C122</f>
        <v>0</v>
      </c>
      <c r="E122" s="42">
        <v>0</v>
      </c>
      <c r="F122" s="43">
        <v>0</v>
      </c>
      <c r="G122" s="100">
        <v>0</v>
      </c>
      <c r="H122" s="42">
        <v>0</v>
      </c>
      <c r="I122" s="43">
        <v>0</v>
      </c>
      <c r="J122" s="100">
        <v>0</v>
      </c>
      <c r="K122" s="42">
        <v>0</v>
      </c>
      <c r="L122" s="43">
        <v>0</v>
      </c>
      <c r="M122" s="44">
        <v>0</v>
      </c>
      <c r="N122" s="42">
        <v>0</v>
      </c>
      <c r="O122" s="43">
        <v>0</v>
      </c>
      <c r="P122" s="44">
        <v>0</v>
      </c>
      <c r="Q122" s="96">
        <f>+B122+H122</f>
        <v>0</v>
      </c>
      <c r="R122" s="54" t="s">
        <v>16</v>
      </c>
      <c r="S122" s="97">
        <f>+Q122-R122</f>
        <v>0</v>
      </c>
    </row>
    <row r="123" spans="1:19" x14ac:dyDescent="0.2">
      <c r="A123" s="47" t="s">
        <v>115</v>
      </c>
      <c r="B123" s="107">
        <v>16073566</v>
      </c>
      <c r="C123" s="54" t="s">
        <v>16</v>
      </c>
      <c r="D123" s="105">
        <f>+B123-C123</f>
        <v>16073566</v>
      </c>
      <c r="E123" s="42">
        <v>0</v>
      </c>
      <c r="F123" s="43">
        <v>0</v>
      </c>
      <c r="G123" s="100">
        <v>0</v>
      </c>
      <c r="H123" s="42">
        <v>0</v>
      </c>
      <c r="I123" s="43">
        <v>0</v>
      </c>
      <c r="J123" s="100">
        <v>0</v>
      </c>
      <c r="K123" s="42">
        <v>0</v>
      </c>
      <c r="L123" s="43">
        <v>0</v>
      </c>
      <c r="M123" s="44">
        <v>0</v>
      </c>
      <c r="N123" s="42">
        <v>0</v>
      </c>
      <c r="O123" s="43">
        <v>0</v>
      </c>
      <c r="P123" s="44">
        <v>0</v>
      </c>
      <c r="Q123" s="96">
        <f>+B123+H123</f>
        <v>16073566</v>
      </c>
      <c r="R123" s="54" t="s">
        <v>16</v>
      </c>
      <c r="S123" s="97">
        <f>+Q123-R123</f>
        <v>16073566</v>
      </c>
    </row>
    <row r="124" spans="1:19" s="14" customFormat="1" x14ac:dyDescent="0.2">
      <c r="A124" s="57" t="s">
        <v>116</v>
      </c>
      <c r="B124" s="106">
        <f>SUM(B125:B129)</f>
        <v>105901359</v>
      </c>
      <c r="C124" s="91">
        <f>+C125+C126</f>
        <v>0</v>
      </c>
      <c r="D124" s="84">
        <f>+B124-C124</f>
        <v>105901359</v>
      </c>
      <c r="E124" s="42">
        <v>0</v>
      </c>
      <c r="F124" s="88">
        <v>0</v>
      </c>
      <c r="G124" s="100">
        <v>0</v>
      </c>
      <c r="H124" s="42">
        <v>0</v>
      </c>
      <c r="I124" s="88">
        <v>0</v>
      </c>
      <c r="J124" s="100">
        <v>0</v>
      </c>
      <c r="K124" s="104">
        <v>0</v>
      </c>
      <c r="L124" s="88">
        <v>0</v>
      </c>
      <c r="M124" s="89">
        <v>0</v>
      </c>
      <c r="N124" s="104">
        <v>0</v>
      </c>
      <c r="O124" s="88">
        <v>0</v>
      </c>
      <c r="P124" s="89">
        <v>0</v>
      </c>
      <c r="Q124" s="90">
        <f>SUM(Q125:Q129)</f>
        <v>105901359</v>
      </c>
      <c r="R124" s="82">
        <f>SUM(R125:R126)</f>
        <v>0</v>
      </c>
      <c r="S124" s="92">
        <f>+Q124-R124</f>
        <v>105901359</v>
      </c>
    </row>
    <row r="125" spans="1:19" x14ac:dyDescent="0.2">
      <c r="A125" s="47" t="s">
        <v>117</v>
      </c>
      <c r="B125" s="107">
        <v>22126000</v>
      </c>
      <c r="C125" s="54" t="s">
        <v>16</v>
      </c>
      <c r="D125" s="105">
        <f>+B125-C125</f>
        <v>22126000</v>
      </c>
      <c r="E125" s="42">
        <v>0</v>
      </c>
      <c r="F125" s="43">
        <v>0</v>
      </c>
      <c r="G125" s="100">
        <v>0</v>
      </c>
      <c r="H125" s="42">
        <v>0</v>
      </c>
      <c r="I125" s="43">
        <v>0</v>
      </c>
      <c r="J125" s="100">
        <v>0</v>
      </c>
      <c r="K125" s="42">
        <v>0</v>
      </c>
      <c r="L125" s="43">
        <v>0</v>
      </c>
      <c r="M125" s="44">
        <v>0</v>
      </c>
      <c r="N125" s="42">
        <v>0</v>
      </c>
      <c r="O125" s="43">
        <v>0</v>
      </c>
      <c r="P125" s="44">
        <v>0</v>
      </c>
      <c r="Q125" s="96">
        <f>+B125+H125</f>
        <v>22126000</v>
      </c>
      <c r="R125" s="54" t="s">
        <v>16</v>
      </c>
      <c r="S125" s="97">
        <f>+Q125-R125</f>
        <v>22126000</v>
      </c>
    </row>
    <row r="126" spans="1:19" x14ac:dyDescent="0.2">
      <c r="A126" s="47" t="s">
        <v>118</v>
      </c>
      <c r="B126" s="107">
        <v>40850162</v>
      </c>
      <c r="C126" s="54" t="s">
        <v>16</v>
      </c>
      <c r="D126" s="105">
        <f>+B126-C126</f>
        <v>40850162</v>
      </c>
      <c r="E126" s="42">
        <v>0</v>
      </c>
      <c r="F126" s="43">
        <v>0</v>
      </c>
      <c r="G126" s="100">
        <v>0</v>
      </c>
      <c r="H126" s="42">
        <v>0</v>
      </c>
      <c r="I126" s="43">
        <v>0</v>
      </c>
      <c r="J126" s="100">
        <v>0</v>
      </c>
      <c r="K126" s="42">
        <v>0</v>
      </c>
      <c r="L126" s="43">
        <v>0</v>
      </c>
      <c r="M126" s="44">
        <v>0</v>
      </c>
      <c r="N126" s="42">
        <v>0</v>
      </c>
      <c r="O126" s="43">
        <v>0</v>
      </c>
      <c r="P126" s="44">
        <v>0</v>
      </c>
      <c r="Q126" s="96">
        <f>+B126+H126</f>
        <v>40850162</v>
      </c>
      <c r="R126" s="54" t="s">
        <v>16</v>
      </c>
      <c r="S126" s="97">
        <f>+Q126-R126</f>
        <v>40850162</v>
      </c>
    </row>
    <row r="127" spans="1:19" x14ac:dyDescent="0.2">
      <c r="A127" s="47" t="s">
        <v>119</v>
      </c>
      <c r="B127" s="107">
        <v>12339231</v>
      </c>
      <c r="C127" s="54" t="s">
        <v>16</v>
      </c>
      <c r="D127" s="105">
        <f>+B127-C127</f>
        <v>12339231</v>
      </c>
      <c r="E127" s="42">
        <v>0</v>
      </c>
      <c r="F127" s="43">
        <v>0</v>
      </c>
      <c r="G127" s="100">
        <v>0</v>
      </c>
      <c r="H127" s="42">
        <v>0</v>
      </c>
      <c r="I127" s="43">
        <v>0</v>
      </c>
      <c r="J127" s="100">
        <v>0</v>
      </c>
      <c r="K127" s="42">
        <v>0</v>
      </c>
      <c r="L127" s="43">
        <v>0</v>
      </c>
      <c r="M127" s="44">
        <v>0</v>
      </c>
      <c r="N127" s="42">
        <v>0</v>
      </c>
      <c r="O127" s="43">
        <v>0</v>
      </c>
      <c r="P127" s="44">
        <v>0</v>
      </c>
      <c r="Q127" s="96">
        <f>+B127+H127</f>
        <v>12339231</v>
      </c>
      <c r="R127" s="54" t="s">
        <v>16</v>
      </c>
      <c r="S127" s="97">
        <f>+Q127-R127</f>
        <v>12339231</v>
      </c>
    </row>
    <row r="128" spans="1:19" x14ac:dyDescent="0.2">
      <c r="A128" s="47" t="s">
        <v>177</v>
      </c>
      <c r="B128" s="107">
        <v>2420400</v>
      </c>
      <c r="C128" s="54" t="s">
        <v>16</v>
      </c>
      <c r="D128" s="105">
        <f>+B128-C128</f>
        <v>2420400</v>
      </c>
      <c r="E128" s="42">
        <v>0</v>
      </c>
      <c r="F128" s="43">
        <v>0</v>
      </c>
      <c r="G128" s="100">
        <v>0</v>
      </c>
      <c r="H128" s="42">
        <v>0</v>
      </c>
      <c r="I128" s="43">
        <v>0</v>
      </c>
      <c r="J128" s="100">
        <v>0</v>
      </c>
      <c r="K128" s="42">
        <v>0</v>
      </c>
      <c r="L128" s="43">
        <v>0</v>
      </c>
      <c r="M128" s="44">
        <v>0</v>
      </c>
      <c r="N128" s="42">
        <v>0</v>
      </c>
      <c r="O128" s="43">
        <v>0</v>
      </c>
      <c r="P128" s="44">
        <v>0</v>
      </c>
      <c r="Q128" s="96">
        <f>+B128+H128</f>
        <v>2420400</v>
      </c>
      <c r="R128" s="54" t="s">
        <v>16</v>
      </c>
      <c r="S128" s="97">
        <f>+Q128-R128</f>
        <v>2420400</v>
      </c>
    </row>
    <row r="129" spans="1:21" x14ac:dyDescent="0.2">
      <c r="A129" s="47" t="s">
        <v>120</v>
      </c>
      <c r="B129" s="107">
        <f>SUM(B130:B131)</f>
        <v>28165566</v>
      </c>
      <c r="C129" s="54" t="s">
        <v>16</v>
      </c>
      <c r="D129" s="105">
        <f>+B129-C129</f>
        <v>28165566</v>
      </c>
      <c r="E129" s="42">
        <v>0</v>
      </c>
      <c r="F129" s="43">
        <v>0</v>
      </c>
      <c r="G129" s="100">
        <v>0</v>
      </c>
      <c r="H129" s="42">
        <v>0</v>
      </c>
      <c r="I129" s="43">
        <v>0</v>
      </c>
      <c r="J129" s="100">
        <v>0</v>
      </c>
      <c r="K129" s="42">
        <v>0</v>
      </c>
      <c r="L129" s="43">
        <v>0</v>
      </c>
      <c r="M129" s="44">
        <v>0</v>
      </c>
      <c r="N129" s="42">
        <v>0</v>
      </c>
      <c r="O129" s="43">
        <v>0</v>
      </c>
      <c r="P129" s="44">
        <v>0</v>
      </c>
      <c r="Q129" s="96">
        <f>+B129+H129</f>
        <v>28165566</v>
      </c>
      <c r="R129" s="54" t="s">
        <v>16</v>
      </c>
      <c r="S129" s="97">
        <f>+Q129-R129</f>
        <v>28165566</v>
      </c>
    </row>
    <row r="130" spans="1:21" x14ac:dyDescent="0.2">
      <c r="A130" s="47" t="s">
        <v>178</v>
      </c>
      <c r="B130" s="107">
        <v>28140000</v>
      </c>
      <c r="C130" s="54" t="s">
        <v>16</v>
      </c>
      <c r="D130" s="105">
        <f>+B130-C130</f>
        <v>28140000</v>
      </c>
      <c r="E130" s="42">
        <v>0</v>
      </c>
      <c r="F130" s="43">
        <v>0</v>
      </c>
      <c r="G130" s="100">
        <v>0</v>
      </c>
      <c r="H130" s="42">
        <v>0</v>
      </c>
      <c r="I130" s="43">
        <v>0</v>
      </c>
      <c r="J130" s="100">
        <v>0</v>
      </c>
      <c r="K130" s="42">
        <v>0</v>
      </c>
      <c r="L130" s="43">
        <v>0</v>
      </c>
      <c r="M130" s="44">
        <v>0</v>
      </c>
      <c r="N130" s="42">
        <v>0</v>
      </c>
      <c r="O130" s="43">
        <v>0</v>
      </c>
      <c r="P130" s="44">
        <v>0</v>
      </c>
      <c r="Q130" s="96">
        <f>+B130+H130</f>
        <v>28140000</v>
      </c>
      <c r="R130" s="54" t="s">
        <v>16</v>
      </c>
      <c r="S130" s="97">
        <f>+Q130-R130</f>
        <v>28140000</v>
      </c>
    </row>
    <row r="131" spans="1:21" x14ac:dyDescent="0.2">
      <c r="A131" s="47" t="s">
        <v>121</v>
      </c>
      <c r="B131" s="107">
        <v>25566</v>
      </c>
      <c r="C131" s="54" t="s">
        <v>16</v>
      </c>
      <c r="D131" s="105">
        <f>+B131-C131</f>
        <v>25566</v>
      </c>
      <c r="E131" s="42">
        <v>0</v>
      </c>
      <c r="F131" s="43">
        <v>0</v>
      </c>
      <c r="G131" s="100">
        <v>0</v>
      </c>
      <c r="H131" s="42">
        <v>0</v>
      </c>
      <c r="I131" s="43">
        <v>0</v>
      </c>
      <c r="J131" s="100">
        <v>0</v>
      </c>
      <c r="K131" s="42">
        <v>0</v>
      </c>
      <c r="L131" s="43">
        <v>0</v>
      </c>
      <c r="M131" s="44">
        <v>0</v>
      </c>
      <c r="N131" s="42">
        <v>0</v>
      </c>
      <c r="O131" s="43">
        <v>0</v>
      </c>
      <c r="P131" s="44">
        <v>0</v>
      </c>
      <c r="Q131" s="96">
        <f>+B131+H131</f>
        <v>25566</v>
      </c>
      <c r="R131" s="54" t="s">
        <v>16</v>
      </c>
      <c r="S131" s="97">
        <f>+Q131-R131</f>
        <v>25566</v>
      </c>
    </row>
    <row r="132" spans="1:21" s="14" customFormat="1" x14ac:dyDescent="0.2">
      <c r="A132" s="113" t="s">
        <v>122</v>
      </c>
      <c r="B132" s="82">
        <f>+B133+B140</f>
        <v>147853131.70000002</v>
      </c>
      <c r="C132" s="60" t="s">
        <v>16</v>
      </c>
      <c r="D132" s="84">
        <f>+B132-C132</f>
        <v>147853131.70000002</v>
      </c>
      <c r="E132" s="42">
        <v>0</v>
      </c>
      <c r="F132" s="43">
        <v>0</v>
      </c>
      <c r="G132" s="100">
        <v>0</v>
      </c>
      <c r="H132" s="42">
        <v>0</v>
      </c>
      <c r="I132" s="43">
        <v>0</v>
      </c>
      <c r="J132" s="100">
        <v>0</v>
      </c>
      <c r="K132" s="42">
        <v>0</v>
      </c>
      <c r="L132" s="43">
        <v>0</v>
      </c>
      <c r="M132" s="44">
        <v>0</v>
      </c>
      <c r="N132" s="42">
        <v>0</v>
      </c>
      <c r="O132" s="43">
        <v>0</v>
      </c>
      <c r="P132" s="44">
        <v>0</v>
      </c>
      <c r="Q132" s="90">
        <f>+D132+J132</f>
        <v>147853131.70000002</v>
      </c>
      <c r="R132" s="60" t="s">
        <v>16</v>
      </c>
      <c r="S132" s="92">
        <f>+Q132-R132</f>
        <v>147853131.70000002</v>
      </c>
    </row>
    <row r="133" spans="1:21" x14ac:dyDescent="0.2">
      <c r="A133" s="47" t="s">
        <v>123</v>
      </c>
      <c r="B133" s="93">
        <f>SUM(B134:B139)</f>
        <v>138985294.70000002</v>
      </c>
      <c r="C133" s="54" t="s">
        <v>16</v>
      </c>
      <c r="D133" s="105">
        <f>+B133-C133</f>
        <v>138985294.70000002</v>
      </c>
      <c r="E133" s="42">
        <v>0</v>
      </c>
      <c r="F133" s="43">
        <v>0</v>
      </c>
      <c r="G133" s="100">
        <v>0</v>
      </c>
      <c r="H133" s="42">
        <v>0</v>
      </c>
      <c r="I133" s="43">
        <v>0</v>
      </c>
      <c r="J133" s="100">
        <v>0</v>
      </c>
      <c r="K133" s="42">
        <v>0</v>
      </c>
      <c r="L133" s="43">
        <v>0</v>
      </c>
      <c r="M133" s="44">
        <v>0</v>
      </c>
      <c r="N133" s="42">
        <v>0</v>
      </c>
      <c r="O133" s="43">
        <v>0</v>
      </c>
      <c r="P133" s="44">
        <v>0</v>
      </c>
      <c r="Q133" s="96">
        <f>+B133+H133</f>
        <v>138985294.70000002</v>
      </c>
      <c r="R133" s="54" t="s">
        <v>16</v>
      </c>
      <c r="S133" s="97">
        <f>+Q133-R133</f>
        <v>138985294.70000002</v>
      </c>
    </row>
    <row r="134" spans="1:21" x14ac:dyDescent="0.2">
      <c r="A134" s="47" t="s">
        <v>124</v>
      </c>
      <c r="B134" s="107">
        <v>81750666.700000003</v>
      </c>
      <c r="C134" s="54" t="s">
        <v>16</v>
      </c>
      <c r="D134" s="105">
        <f>+B134-C134</f>
        <v>81750666.700000003</v>
      </c>
      <c r="E134" s="42">
        <v>0</v>
      </c>
      <c r="F134" s="43">
        <v>0</v>
      </c>
      <c r="G134" s="100">
        <v>0</v>
      </c>
      <c r="H134" s="42">
        <v>0</v>
      </c>
      <c r="I134" s="43">
        <v>0</v>
      </c>
      <c r="J134" s="100">
        <v>0</v>
      </c>
      <c r="K134" s="42">
        <v>0</v>
      </c>
      <c r="L134" s="43">
        <v>0</v>
      </c>
      <c r="M134" s="44">
        <v>0</v>
      </c>
      <c r="N134" s="42">
        <v>0</v>
      </c>
      <c r="O134" s="43">
        <v>0</v>
      </c>
      <c r="P134" s="44">
        <v>0</v>
      </c>
      <c r="Q134" s="96">
        <f>+B134+H134</f>
        <v>81750666.700000003</v>
      </c>
      <c r="R134" s="54" t="s">
        <v>16</v>
      </c>
      <c r="S134" s="97">
        <f>+Q134-R134</f>
        <v>81750666.700000003</v>
      </c>
    </row>
    <row r="135" spans="1:21" x14ac:dyDescent="0.2">
      <c r="A135" s="47" t="s">
        <v>125</v>
      </c>
      <c r="B135" s="107">
        <v>1727777.8</v>
      </c>
      <c r="C135" s="54" t="s">
        <v>16</v>
      </c>
      <c r="D135" s="105">
        <f>+B135-C135</f>
        <v>1727777.8</v>
      </c>
      <c r="E135" s="42">
        <v>0</v>
      </c>
      <c r="F135" s="43">
        <v>0</v>
      </c>
      <c r="G135" s="100">
        <v>0</v>
      </c>
      <c r="H135" s="42">
        <v>0</v>
      </c>
      <c r="I135" s="43">
        <v>0</v>
      </c>
      <c r="J135" s="100">
        <v>0</v>
      </c>
      <c r="K135" s="42">
        <v>0</v>
      </c>
      <c r="L135" s="43">
        <v>0</v>
      </c>
      <c r="M135" s="44">
        <v>0</v>
      </c>
      <c r="N135" s="42">
        <v>0</v>
      </c>
      <c r="O135" s="43">
        <v>0</v>
      </c>
      <c r="P135" s="44">
        <v>0</v>
      </c>
      <c r="Q135" s="96">
        <f>+B135+H135</f>
        <v>1727777.8</v>
      </c>
      <c r="R135" s="54" t="s">
        <v>16</v>
      </c>
      <c r="S135" s="97">
        <f>+Q135-R135</f>
        <v>1727777.8</v>
      </c>
    </row>
    <row r="136" spans="1:21" x14ac:dyDescent="0.2">
      <c r="A136" s="47" t="s">
        <v>126</v>
      </c>
      <c r="B136" s="107">
        <v>16382905.1</v>
      </c>
      <c r="C136" s="54" t="s">
        <v>16</v>
      </c>
      <c r="D136" s="105">
        <f>+B136-C136</f>
        <v>16382905.1</v>
      </c>
      <c r="E136" s="42">
        <v>0</v>
      </c>
      <c r="F136" s="43">
        <v>0</v>
      </c>
      <c r="G136" s="100">
        <v>0</v>
      </c>
      <c r="H136" s="42">
        <v>0</v>
      </c>
      <c r="I136" s="43">
        <v>0</v>
      </c>
      <c r="J136" s="100">
        <v>0</v>
      </c>
      <c r="K136" s="42">
        <v>0</v>
      </c>
      <c r="L136" s="43">
        <v>0</v>
      </c>
      <c r="M136" s="44">
        <v>0</v>
      </c>
      <c r="N136" s="42">
        <v>0</v>
      </c>
      <c r="O136" s="43">
        <v>0</v>
      </c>
      <c r="P136" s="44">
        <v>0</v>
      </c>
      <c r="Q136" s="96">
        <f>+B136+H136</f>
        <v>16382905.1</v>
      </c>
      <c r="R136" s="54" t="s">
        <v>16</v>
      </c>
      <c r="S136" s="97">
        <f>+Q136-R136</f>
        <v>16382905.1</v>
      </c>
    </row>
    <row r="137" spans="1:21" x14ac:dyDescent="0.2">
      <c r="A137" s="47" t="s">
        <v>179</v>
      </c>
      <c r="B137" s="107">
        <v>13574938.699999999</v>
      </c>
      <c r="C137" s="54" t="s">
        <v>16</v>
      </c>
      <c r="D137" s="105">
        <f>+B137-C137</f>
        <v>13574938.699999999</v>
      </c>
      <c r="E137" s="42">
        <v>0</v>
      </c>
      <c r="F137" s="43">
        <v>0</v>
      </c>
      <c r="G137" s="100">
        <v>0</v>
      </c>
      <c r="H137" s="42">
        <v>0</v>
      </c>
      <c r="I137" s="43">
        <v>0</v>
      </c>
      <c r="J137" s="100">
        <v>0</v>
      </c>
      <c r="K137" s="42">
        <v>0</v>
      </c>
      <c r="L137" s="43">
        <v>0</v>
      </c>
      <c r="M137" s="44">
        <v>0</v>
      </c>
      <c r="N137" s="42">
        <v>0</v>
      </c>
      <c r="O137" s="43">
        <v>0</v>
      </c>
      <c r="P137" s="44">
        <v>0</v>
      </c>
      <c r="Q137" s="96">
        <f>+B137+H137</f>
        <v>13574938.699999999</v>
      </c>
      <c r="R137" s="54" t="s">
        <v>16</v>
      </c>
      <c r="S137" s="97">
        <f>+Q137-R137</f>
        <v>13574938.699999999</v>
      </c>
    </row>
    <row r="138" spans="1:21" x14ac:dyDescent="0.2">
      <c r="A138" s="47" t="s">
        <v>127</v>
      </c>
      <c r="B138" s="107">
        <v>24949566.600000001</v>
      </c>
      <c r="C138" s="54" t="s">
        <v>16</v>
      </c>
      <c r="D138" s="105">
        <f>+B138-C138</f>
        <v>24949566.600000001</v>
      </c>
      <c r="E138" s="42">
        <v>0</v>
      </c>
      <c r="F138" s="43">
        <v>0</v>
      </c>
      <c r="G138" s="100">
        <v>0</v>
      </c>
      <c r="H138" s="42">
        <v>0</v>
      </c>
      <c r="I138" s="43">
        <v>0</v>
      </c>
      <c r="J138" s="100">
        <v>0</v>
      </c>
      <c r="K138" s="42">
        <v>0</v>
      </c>
      <c r="L138" s="43">
        <v>0</v>
      </c>
      <c r="M138" s="44">
        <v>0</v>
      </c>
      <c r="N138" s="42">
        <v>0</v>
      </c>
      <c r="O138" s="43">
        <v>0</v>
      </c>
      <c r="P138" s="44">
        <v>0</v>
      </c>
      <c r="Q138" s="96">
        <f>+B138+H138</f>
        <v>24949566.600000001</v>
      </c>
      <c r="R138" s="54" t="s">
        <v>16</v>
      </c>
      <c r="S138" s="97">
        <f>+Q138-R138</f>
        <v>24949566.600000001</v>
      </c>
    </row>
    <row r="139" spans="1:21" x14ac:dyDescent="0.2">
      <c r="A139" s="47" t="s">
        <v>180</v>
      </c>
      <c r="B139" s="107">
        <v>599439.80000000005</v>
      </c>
      <c r="C139" s="54" t="s">
        <v>16</v>
      </c>
      <c r="D139" s="105">
        <f>+B139-C139</f>
        <v>599439.80000000005</v>
      </c>
      <c r="E139" s="42">
        <v>0</v>
      </c>
      <c r="F139" s="43">
        <v>0</v>
      </c>
      <c r="G139" s="100">
        <v>0</v>
      </c>
      <c r="H139" s="42">
        <v>0</v>
      </c>
      <c r="I139" s="43">
        <v>0</v>
      </c>
      <c r="J139" s="100">
        <v>0</v>
      </c>
      <c r="K139" s="42">
        <v>0</v>
      </c>
      <c r="L139" s="43">
        <v>0</v>
      </c>
      <c r="M139" s="44">
        <v>0</v>
      </c>
      <c r="N139" s="42">
        <v>0</v>
      </c>
      <c r="O139" s="43">
        <v>0</v>
      </c>
      <c r="P139" s="44">
        <v>0</v>
      </c>
      <c r="Q139" s="96">
        <f>+B139+H139</f>
        <v>599439.80000000005</v>
      </c>
      <c r="R139" s="54" t="s">
        <v>16</v>
      </c>
      <c r="S139" s="97">
        <f>+Q139-R139</f>
        <v>599439.80000000005</v>
      </c>
    </row>
    <row r="140" spans="1:21" x14ac:dyDescent="0.2">
      <c r="A140" s="47" t="s">
        <v>128</v>
      </c>
      <c r="B140" s="107">
        <f>SUM(B141:B141)</f>
        <v>8867837</v>
      </c>
      <c r="C140" s="54" t="s">
        <v>16</v>
      </c>
      <c r="D140" s="105">
        <f>+B140-C140</f>
        <v>8867837</v>
      </c>
      <c r="E140" s="42">
        <v>0</v>
      </c>
      <c r="F140" s="43">
        <v>0</v>
      </c>
      <c r="G140" s="100">
        <v>0</v>
      </c>
      <c r="H140" s="42">
        <v>0</v>
      </c>
      <c r="I140" s="43">
        <v>0</v>
      </c>
      <c r="J140" s="100">
        <v>0</v>
      </c>
      <c r="K140" s="42">
        <v>0</v>
      </c>
      <c r="L140" s="43">
        <v>0</v>
      </c>
      <c r="M140" s="44">
        <v>0</v>
      </c>
      <c r="N140" s="42">
        <v>0</v>
      </c>
      <c r="O140" s="43">
        <v>0</v>
      </c>
      <c r="P140" s="44">
        <v>0</v>
      </c>
      <c r="Q140" s="96">
        <f>+B140+H140</f>
        <v>8867837</v>
      </c>
      <c r="R140" s="54" t="s">
        <v>16</v>
      </c>
      <c r="S140" s="97">
        <f>+Q140-R140</f>
        <v>8867837</v>
      </c>
    </row>
    <row r="141" spans="1:21" x14ac:dyDescent="0.2">
      <c r="A141" s="47" t="s">
        <v>181</v>
      </c>
      <c r="B141" s="107">
        <v>8867837</v>
      </c>
      <c r="C141" s="54" t="s">
        <v>16</v>
      </c>
      <c r="D141" s="105">
        <f>+B141-C141</f>
        <v>8867837</v>
      </c>
      <c r="E141" s="42">
        <v>0</v>
      </c>
      <c r="F141" s="43">
        <v>0</v>
      </c>
      <c r="G141" s="100">
        <v>0</v>
      </c>
      <c r="H141" s="42">
        <v>0</v>
      </c>
      <c r="I141" s="43">
        <v>0</v>
      </c>
      <c r="J141" s="100">
        <v>0</v>
      </c>
      <c r="K141" s="42">
        <v>0</v>
      </c>
      <c r="L141" s="43">
        <v>0</v>
      </c>
      <c r="M141" s="44">
        <v>0</v>
      </c>
      <c r="N141" s="42">
        <v>0</v>
      </c>
      <c r="O141" s="43">
        <v>0</v>
      </c>
      <c r="P141" s="44">
        <v>0</v>
      </c>
      <c r="Q141" s="96">
        <f>+B141+H141</f>
        <v>8867837</v>
      </c>
      <c r="R141" s="54" t="s">
        <v>16</v>
      </c>
      <c r="S141" s="97">
        <f>+Q141-R141</f>
        <v>8867837</v>
      </c>
    </row>
    <row r="142" spans="1:21" s="14" customFormat="1" x14ac:dyDescent="0.2">
      <c r="A142" s="57" t="s">
        <v>129</v>
      </c>
      <c r="B142" s="82">
        <f>+B143</f>
        <v>12539322157.33</v>
      </c>
      <c r="C142" s="83">
        <f>+C143</f>
        <v>0</v>
      </c>
      <c r="D142" s="84">
        <f>+B142-C142</f>
        <v>12539322157.33</v>
      </c>
      <c r="E142" s="82">
        <f>+E143</f>
        <v>413190714</v>
      </c>
      <c r="F142" s="83">
        <f>+F143</f>
        <v>0</v>
      </c>
      <c r="G142" s="84">
        <f>+E142-F142</f>
        <v>413190714</v>
      </c>
      <c r="H142" s="82">
        <f>+H143</f>
        <v>597600000</v>
      </c>
      <c r="I142" s="83">
        <f>+I143</f>
        <v>0</v>
      </c>
      <c r="J142" s="114">
        <f>+J143</f>
        <v>597600000</v>
      </c>
      <c r="K142" s="42">
        <v>0</v>
      </c>
      <c r="L142" s="43">
        <v>0</v>
      </c>
      <c r="M142" s="44">
        <v>0</v>
      </c>
      <c r="N142" s="42">
        <v>0</v>
      </c>
      <c r="O142" s="43">
        <v>0</v>
      </c>
      <c r="P142" s="44">
        <v>0</v>
      </c>
      <c r="Q142" s="90">
        <f>+B142+H142+E142</f>
        <v>13550112871.33</v>
      </c>
      <c r="R142" s="83">
        <f>+C142+I142+O142</f>
        <v>0</v>
      </c>
      <c r="S142" s="92">
        <f>+Q142-R142</f>
        <v>13550112871.33</v>
      </c>
    </row>
    <row r="143" spans="1:21" s="14" customFormat="1" x14ac:dyDescent="0.2">
      <c r="A143" s="57" t="s">
        <v>130</v>
      </c>
      <c r="B143" s="106">
        <f>+B144+B149+B153+B156+B159+B160+B161+B157</f>
        <v>12539322157.33</v>
      </c>
      <c r="C143" s="91">
        <f>+C144+C149+C153+C156+C159+C160+C161</f>
        <v>0</v>
      </c>
      <c r="D143" s="84">
        <f>+B143-C143</f>
        <v>12539322157.33</v>
      </c>
      <c r="E143" s="106">
        <f>+E144+E149+E153+E156+E157+E159+E160+E161</f>
        <v>413190714</v>
      </c>
      <c r="F143" s="91">
        <f>+F144+F149+F153+F156+F159+F160+F161</f>
        <v>0</v>
      </c>
      <c r="G143" s="84">
        <f>+E143-F143</f>
        <v>413190714</v>
      </c>
      <c r="H143" s="106">
        <f>+H144+H149+H153+H156+H159+H160+H161</f>
        <v>597600000</v>
      </c>
      <c r="I143" s="91">
        <f>+I144+I149+I153+I156+I159+I160+I161</f>
        <v>0</v>
      </c>
      <c r="J143" s="115">
        <f>+J144+J149+J153+J156+J159+J160+J161</f>
        <v>597600000</v>
      </c>
      <c r="K143" s="104">
        <v>0</v>
      </c>
      <c r="L143" s="88">
        <v>0</v>
      </c>
      <c r="M143" s="89">
        <v>0</v>
      </c>
      <c r="N143" s="104">
        <v>0</v>
      </c>
      <c r="O143" s="88">
        <v>0</v>
      </c>
      <c r="P143" s="89">
        <v>0</v>
      </c>
      <c r="Q143" s="90">
        <f>+B143+H143+E143</f>
        <v>13550112871.33</v>
      </c>
      <c r="R143" s="82">
        <f>+C143+I143</f>
        <v>0</v>
      </c>
      <c r="S143" s="92">
        <f>+Q143-R143</f>
        <v>13550112871.33</v>
      </c>
      <c r="U143" s="36"/>
    </row>
    <row r="144" spans="1:21" x14ac:dyDescent="0.2">
      <c r="A144" s="57" t="s">
        <v>131</v>
      </c>
      <c r="B144" s="107">
        <f>SUM(B145:B147)</f>
        <v>5609099446</v>
      </c>
      <c r="C144" s="55">
        <f>SUM(C145:C147)</f>
        <v>0</v>
      </c>
      <c r="D144" s="105">
        <f>+B144-C144</f>
        <v>5609099446</v>
      </c>
      <c r="E144" s="107">
        <f>SUM(E145:E148)</f>
        <v>289624480</v>
      </c>
      <c r="F144" s="43">
        <v>0</v>
      </c>
      <c r="G144" s="105">
        <f>+E144-F144</f>
        <v>289624480</v>
      </c>
      <c r="H144" s="42">
        <v>0</v>
      </c>
      <c r="I144" s="43">
        <v>0</v>
      </c>
      <c r="J144" s="100">
        <v>0</v>
      </c>
      <c r="K144" s="42">
        <v>0</v>
      </c>
      <c r="L144" s="43">
        <v>0</v>
      </c>
      <c r="M144" s="44">
        <v>0</v>
      </c>
      <c r="N144" s="42">
        <v>0</v>
      </c>
      <c r="O144" s="43">
        <v>0</v>
      </c>
      <c r="P144" s="44">
        <v>0</v>
      </c>
      <c r="Q144" s="96">
        <f>+B144+E144</f>
        <v>5898723926</v>
      </c>
      <c r="R144" s="51">
        <f>+C144+I144+O144</f>
        <v>0</v>
      </c>
      <c r="S144" s="97">
        <f>+Q144-R144</f>
        <v>5898723926</v>
      </c>
      <c r="U144" s="99"/>
    </row>
    <row r="145" spans="1:19" x14ac:dyDescent="0.2">
      <c r="A145" s="47" t="s">
        <v>132</v>
      </c>
      <c r="B145" s="107">
        <v>2666666664</v>
      </c>
      <c r="C145" s="54">
        <v>0</v>
      </c>
      <c r="D145" s="105">
        <f>+B145-C145</f>
        <v>2666666664</v>
      </c>
      <c r="E145" s="42">
        <v>0</v>
      </c>
      <c r="F145" s="43">
        <v>0</v>
      </c>
      <c r="G145" s="100">
        <v>0</v>
      </c>
      <c r="H145" s="42">
        <v>0</v>
      </c>
      <c r="I145" s="43">
        <v>0</v>
      </c>
      <c r="J145" s="100">
        <v>0</v>
      </c>
      <c r="K145" s="42">
        <v>0</v>
      </c>
      <c r="L145" s="43">
        <v>0</v>
      </c>
      <c r="M145" s="44">
        <v>0</v>
      </c>
      <c r="N145" s="42">
        <v>0</v>
      </c>
      <c r="O145" s="43">
        <v>0</v>
      </c>
      <c r="P145" s="44">
        <v>0</v>
      </c>
      <c r="Q145" s="96">
        <f>+B145+H145</f>
        <v>2666666664</v>
      </c>
      <c r="R145" s="54" t="s">
        <v>16</v>
      </c>
      <c r="S145" s="97">
        <f>+Q145-R145</f>
        <v>2666666664</v>
      </c>
    </row>
    <row r="146" spans="1:19" x14ac:dyDescent="0.2">
      <c r="A146" s="47" t="s">
        <v>133</v>
      </c>
      <c r="B146" s="107">
        <v>1557736265</v>
      </c>
      <c r="C146" s="55">
        <v>0</v>
      </c>
      <c r="D146" s="105">
        <f>+B146-C146</f>
        <v>1557736265</v>
      </c>
      <c r="E146" s="42">
        <v>0</v>
      </c>
      <c r="F146" s="43">
        <v>0</v>
      </c>
      <c r="G146" s="100">
        <v>0</v>
      </c>
      <c r="H146" s="42">
        <v>0</v>
      </c>
      <c r="I146" s="43">
        <v>0</v>
      </c>
      <c r="J146" s="100">
        <v>0</v>
      </c>
      <c r="K146" s="42">
        <v>0</v>
      </c>
      <c r="L146" s="43">
        <v>0</v>
      </c>
      <c r="M146" s="44">
        <v>0</v>
      </c>
      <c r="N146" s="42">
        <v>0</v>
      </c>
      <c r="O146" s="43">
        <v>0</v>
      </c>
      <c r="P146" s="44">
        <v>0</v>
      </c>
      <c r="Q146" s="96">
        <f>+B146+H146</f>
        <v>1557736265</v>
      </c>
      <c r="R146" s="55">
        <f>+C146+I146+O146</f>
        <v>0</v>
      </c>
      <c r="S146" s="97">
        <f>+Q146-R146</f>
        <v>1557736265</v>
      </c>
    </row>
    <row r="147" spans="1:19" x14ac:dyDescent="0.2">
      <c r="A147" s="47" t="s">
        <v>134</v>
      </c>
      <c r="B147" s="107">
        <v>1384696517</v>
      </c>
      <c r="C147" s="54">
        <v>0</v>
      </c>
      <c r="D147" s="105">
        <f>+B147-C147</f>
        <v>1384696517</v>
      </c>
      <c r="E147" s="42">
        <v>0</v>
      </c>
      <c r="F147" s="43">
        <v>0</v>
      </c>
      <c r="G147" s="100">
        <v>0</v>
      </c>
      <c r="H147" s="42">
        <v>0</v>
      </c>
      <c r="I147" s="43">
        <v>0</v>
      </c>
      <c r="J147" s="100">
        <v>0</v>
      </c>
      <c r="K147" s="42">
        <v>0</v>
      </c>
      <c r="L147" s="43">
        <v>0</v>
      </c>
      <c r="M147" s="44">
        <v>0</v>
      </c>
      <c r="N147" s="42">
        <v>0</v>
      </c>
      <c r="O147" s="43">
        <v>0</v>
      </c>
      <c r="P147" s="44">
        <v>0</v>
      </c>
      <c r="Q147" s="96">
        <f>+B147+H147</f>
        <v>1384696517</v>
      </c>
      <c r="R147" s="55">
        <f>+C147+I147+O147</f>
        <v>0</v>
      </c>
      <c r="S147" s="97">
        <f>+Q147-R147</f>
        <v>1384696517</v>
      </c>
    </row>
    <row r="148" spans="1:19" x14ac:dyDescent="0.2">
      <c r="A148" s="47" t="s">
        <v>182</v>
      </c>
      <c r="B148" s="107">
        <v>0</v>
      </c>
      <c r="C148" s="54">
        <v>0</v>
      </c>
      <c r="D148" s="105">
        <v>0</v>
      </c>
      <c r="E148" s="53">
        <v>289624480</v>
      </c>
      <c r="F148" s="43">
        <v>0</v>
      </c>
      <c r="G148" s="95">
        <f>+E148-F148</f>
        <v>289624480</v>
      </c>
      <c r="H148" s="42">
        <v>0</v>
      </c>
      <c r="I148" s="43">
        <v>0</v>
      </c>
      <c r="J148" s="100">
        <v>0</v>
      </c>
      <c r="K148" s="42">
        <v>0</v>
      </c>
      <c r="L148" s="43">
        <v>0</v>
      </c>
      <c r="M148" s="44">
        <v>0</v>
      </c>
      <c r="N148" s="42">
        <v>0</v>
      </c>
      <c r="O148" s="43">
        <v>0</v>
      </c>
      <c r="P148" s="44">
        <v>0</v>
      </c>
      <c r="Q148" s="96">
        <f>+E148</f>
        <v>289624480</v>
      </c>
      <c r="R148" s="55">
        <f>+C148+I148+O148</f>
        <v>0</v>
      </c>
      <c r="S148" s="97">
        <f>+Q148-R148</f>
        <v>289624480</v>
      </c>
    </row>
    <row r="149" spans="1:19" x14ac:dyDescent="0.2">
      <c r="A149" s="57" t="s">
        <v>135</v>
      </c>
      <c r="B149" s="93">
        <f>SUM(B150:B152)</f>
        <v>22333334</v>
      </c>
      <c r="C149" s="54" t="s">
        <v>16</v>
      </c>
      <c r="D149" s="105">
        <f>SUM(D150:D152)</f>
        <v>22333334</v>
      </c>
      <c r="E149" s="110">
        <f>SUM(E150:E152)</f>
        <v>0</v>
      </c>
      <c r="F149" s="116">
        <f>SUM(F150:F152)</f>
        <v>0</v>
      </c>
      <c r="G149" s="117">
        <f>SUM(G150:G152)</f>
        <v>0</v>
      </c>
      <c r="H149" s="110">
        <f>SUM(H150:H152)</f>
        <v>0</v>
      </c>
      <c r="I149" s="116">
        <f>SUM(I150:I152)</f>
        <v>0</v>
      </c>
      <c r="J149" s="117">
        <f>SUM(J150:J152)</f>
        <v>0</v>
      </c>
      <c r="K149" s="42">
        <v>0</v>
      </c>
      <c r="L149" s="43">
        <v>0</v>
      </c>
      <c r="M149" s="44">
        <v>0</v>
      </c>
      <c r="N149" s="42">
        <v>0</v>
      </c>
      <c r="O149" s="43">
        <v>0</v>
      </c>
      <c r="P149" s="44">
        <v>0</v>
      </c>
      <c r="Q149" s="96">
        <f>+B149+H149</f>
        <v>22333334</v>
      </c>
      <c r="R149" s="54" t="s">
        <v>16</v>
      </c>
      <c r="S149" s="97">
        <f>+Q149-R149</f>
        <v>22333334</v>
      </c>
    </row>
    <row r="150" spans="1:19" x14ac:dyDescent="0.2">
      <c r="A150" s="47" t="s">
        <v>136</v>
      </c>
      <c r="B150" s="107">
        <v>7000000</v>
      </c>
      <c r="C150" s="54" t="s">
        <v>16</v>
      </c>
      <c r="D150" s="105">
        <f>+B150-C150</f>
        <v>7000000</v>
      </c>
      <c r="E150" s="53">
        <v>0</v>
      </c>
      <c r="F150" s="43">
        <v>0</v>
      </c>
      <c r="G150" s="117">
        <f>+E150-F150</f>
        <v>0</v>
      </c>
      <c r="H150" s="53">
        <v>0</v>
      </c>
      <c r="I150" s="43">
        <v>0</v>
      </c>
      <c r="J150" s="117">
        <f>+H150-I150</f>
        <v>0</v>
      </c>
      <c r="K150" s="42">
        <v>0</v>
      </c>
      <c r="L150" s="43">
        <v>0</v>
      </c>
      <c r="M150" s="44">
        <v>0</v>
      </c>
      <c r="N150" s="42">
        <v>0</v>
      </c>
      <c r="O150" s="43">
        <v>0</v>
      </c>
      <c r="P150" s="44">
        <v>0</v>
      </c>
      <c r="Q150" s="96">
        <f>+B150+H150</f>
        <v>7000000</v>
      </c>
      <c r="R150" s="54" t="s">
        <v>16</v>
      </c>
      <c r="S150" s="97">
        <f>+Q150-R150</f>
        <v>7000000</v>
      </c>
    </row>
    <row r="151" spans="1:19" x14ac:dyDescent="0.2">
      <c r="A151" s="47" t="s">
        <v>137</v>
      </c>
      <c r="B151" s="107">
        <v>14000000</v>
      </c>
      <c r="C151" s="54" t="s">
        <v>16</v>
      </c>
      <c r="D151" s="105">
        <f>+B151-C151</f>
        <v>14000000</v>
      </c>
      <c r="E151" s="53">
        <v>0</v>
      </c>
      <c r="F151" s="43">
        <v>0</v>
      </c>
      <c r="G151" s="117">
        <f>+E151-F151</f>
        <v>0</v>
      </c>
      <c r="H151" s="53">
        <v>0</v>
      </c>
      <c r="I151" s="43">
        <v>0</v>
      </c>
      <c r="J151" s="117">
        <f>+H151-I151</f>
        <v>0</v>
      </c>
      <c r="K151" s="42">
        <v>0</v>
      </c>
      <c r="L151" s="43">
        <v>0</v>
      </c>
      <c r="M151" s="44">
        <v>0</v>
      </c>
      <c r="N151" s="42">
        <v>0</v>
      </c>
      <c r="O151" s="43">
        <v>0</v>
      </c>
      <c r="P151" s="44">
        <v>0</v>
      </c>
      <c r="Q151" s="96">
        <f>+B151+H151</f>
        <v>14000000</v>
      </c>
      <c r="R151" s="54" t="s">
        <v>16</v>
      </c>
      <c r="S151" s="97">
        <f>+Q151-R151</f>
        <v>14000000</v>
      </c>
    </row>
    <row r="152" spans="1:19" x14ac:dyDescent="0.2">
      <c r="A152" s="47" t="s">
        <v>138</v>
      </c>
      <c r="B152" s="107">
        <v>1333334</v>
      </c>
      <c r="C152" s="54" t="s">
        <v>16</v>
      </c>
      <c r="D152" s="105">
        <f>+B152-C152</f>
        <v>1333334</v>
      </c>
      <c r="E152" s="53">
        <v>0</v>
      </c>
      <c r="F152" s="43">
        <v>0</v>
      </c>
      <c r="G152" s="117">
        <f>+E152-F152</f>
        <v>0</v>
      </c>
      <c r="H152" s="53">
        <v>0</v>
      </c>
      <c r="I152" s="43">
        <v>0</v>
      </c>
      <c r="J152" s="117">
        <f>+H152-I152</f>
        <v>0</v>
      </c>
      <c r="K152" s="42">
        <v>0</v>
      </c>
      <c r="L152" s="43">
        <v>0</v>
      </c>
      <c r="M152" s="44">
        <v>0</v>
      </c>
      <c r="N152" s="42">
        <v>0</v>
      </c>
      <c r="O152" s="43">
        <v>0</v>
      </c>
      <c r="P152" s="44">
        <v>0</v>
      </c>
      <c r="Q152" s="96">
        <f>+B152+H152</f>
        <v>1333334</v>
      </c>
      <c r="R152" s="54" t="s">
        <v>16</v>
      </c>
      <c r="S152" s="97">
        <f>+Q152-R152</f>
        <v>1333334</v>
      </c>
    </row>
    <row r="153" spans="1:19" x14ac:dyDescent="0.2">
      <c r="A153" s="57" t="s">
        <v>139</v>
      </c>
      <c r="B153" s="82">
        <f>SUM(B154:B155)</f>
        <v>1403107465.3299999</v>
      </c>
      <c r="C153" s="54" t="s">
        <v>16</v>
      </c>
      <c r="D153" s="84">
        <f>SUM(D154:D155)</f>
        <v>1403107465.3299999</v>
      </c>
      <c r="E153" s="85">
        <f>SUM(E154:E155)</f>
        <v>0</v>
      </c>
      <c r="F153" s="109">
        <f>SUM(F154:F155)</f>
        <v>0</v>
      </c>
      <c r="G153" s="114">
        <f>+E153-F153</f>
        <v>0</v>
      </c>
      <c r="H153" s="85">
        <f>SUM(H154:H155)</f>
        <v>597600000</v>
      </c>
      <c r="I153" s="109">
        <f>SUM(I154:I155)</f>
        <v>0</v>
      </c>
      <c r="J153" s="114">
        <f>+H153-I153</f>
        <v>597600000</v>
      </c>
      <c r="K153" s="42">
        <v>0</v>
      </c>
      <c r="L153" s="43">
        <v>0</v>
      </c>
      <c r="M153" s="44">
        <v>0</v>
      </c>
      <c r="N153" s="42">
        <v>0</v>
      </c>
      <c r="O153" s="43">
        <v>0</v>
      </c>
      <c r="P153" s="44">
        <v>0</v>
      </c>
      <c r="Q153" s="96">
        <f>+B153+H153</f>
        <v>2000707465.3299999</v>
      </c>
      <c r="R153" s="93">
        <f>+C153+I153</f>
        <v>0</v>
      </c>
      <c r="S153" s="97">
        <f>+Q153-R153</f>
        <v>2000707465.3299999</v>
      </c>
    </row>
    <row r="154" spans="1:19" x14ac:dyDescent="0.2">
      <c r="A154" s="47" t="s">
        <v>140</v>
      </c>
      <c r="B154" s="107">
        <v>1403107465.3299999</v>
      </c>
      <c r="C154" s="54" t="s">
        <v>16</v>
      </c>
      <c r="D154" s="105">
        <f>+B154-C154</f>
        <v>1403107465.3299999</v>
      </c>
      <c r="E154" s="107">
        <v>0</v>
      </c>
      <c r="F154" s="109">
        <v>0</v>
      </c>
      <c r="G154" s="117">
        <f>+E154-F154</f>
        <v>0</v>
      </c>
      <c r="H154" s="107">
        <v>0</v>
      </c>
      <c r="I154" s="109">
        <v>0</v>
      </c>
      <c r="J154" s="117">
        <f>+H154-I154</f>
        <v>0</v>
      </c>
      <c r="K154" s="42">
        <v>0</v>
      </c>
      <c r="L154" s="43">
        <v>0</v>
      </c>
      <c r="M154" s="44">
        <v>0</v>
      </c>
      <c r="N154" s="42">
        <v>0</v>
      </c>
      <c r="O154" s="43">
        <v>0</v>
      </c>
      <c r="P154" s="44">
        <v>0</v>
      </c>
      <c r="Q154" s="96">
        <f>+B154+H154</f>
        <v>1403107465.3299999</v>
      </c>
      <c r="R154" s="51">
        <f>+C154+I154+O154</f>
        <v>0</v>
      </c>
      <c r="S154" s="97">
        <f>+Q154-R154</f>
        <v>1403107465.3299999</v>
      </c>
    </row>
    <row r="155" spans="1:19" x14ac:dyDescent="0.2">
      <c r="A155" s="47" t="s">
        <v>141</v>
      </c>
      <c r="B155" s="107">
        <v>0</v>
      </c>
      <c r="C155" s="54" t="s">
        <v>16</v>
      </c>
      <c r="D155" s="105">
        <f>+B155-C155</f>
        <v>0</v>
      </c>
      <c r="E155" s="107">
        <v>0</v>
      </c>
      <c r="F155" s="54" t="s">
        <v>16</v>
      </c>
      <c r="G155" s="117">
        <f>+E155-F155</f>
        <v>0</v>
      </c>
      <c r="H155" s="107">
        <v>597600000</v>
      </c>
      <c r="I155" s="54" t="s">
        <v>16</v>
      </c>
      <c r="J155" s="117">
        <f>+H155-I155</f>
        <v>597600000</v>
      </c>
      <c r="K155" s="42">
        <v>0</v>
      </c>
      <c r="L155" s="43">
        <v>0</v>
      </c>
      <c r="M155" s="44">
        <v>0</v>
      </c>
      <c r="N155" s="42">
        <v>0</v>
      </c>
      <c r="O155" s="43">
        <v>0</v>
      </c>
      <c r="P155" s="44">
        <v>0</v>
      </c>
      <c r="Q155" s="96">
        <f>+B155+H155</f>
        <v>597600000</v>
      </c>
      <c r="R155" s="54" t="s">
        <v>16</v>
      </c>
      <c r="S155" s="97">
        <f>+Q155-R155</f>
        <v>597600000</v>
      </c>
    </row>
    <row r="156" spans="1:19" x14ac:dyDescent="0.2">
      <c r="A156" s="57" t="s">
        <v>142</v>
      </c>
      <c r="B156" s="107">
        <v>10456678</v>
      </c>
      <c r="C156" s="54" t="s">
        <v>16</v>
      </c>
      <c r="D156" s="105">
        <f>+B156-C156</f>
        <v>10456678</v>
      </c>
      <c r="E156" s="107">
        <v>0</v>
      </c>
      <c r="F156" s="43">
        <v>0</v>
      </c>
      <c r="G156" s="117">
        <f>+E156-F156</f>
        <v>0</v>
      </c>
      <c r="H156" s="107">
        <v>0</v>
      </c>
      <c r="I156" s="43">
        <v>0</v>
      </c>
      <c r="J156" s="117">
        <f>+H156-I156</f>
        <v>0</v>
      </c>
      <c r="K156" s="42">
        <v>0</v>
      </c>
      <c r="L156" s="43">
        <v>0</v>
      </c>
      <c r="M156" s="44">
        <v>0</v>
      </c>
      <c r="N156" s="42">
        <v>0</v>
      </c>
      <c r="O156" s="43">
        <v>0</v>
      </c>
      <c r="P156" s="44">
        <v>0</v>
      </c>
      <c r="Q156" s="96">
        <f>+B156+H156</f>
        <v>10456678</v>
      </c>
      <c r="R156" s="54" t="s">
        <v>16</v>
      </c>
      <c r="S156" s="97">
        <f>+Q156-R156</f>
        <v>10456678</v>
      </c>
    </row>
    <row r="157" spans="1:19" x14ac:dyDescent="0.2">
      <c r="A157" s="57" t="s">
        <v>143</v>
      </c>
      <c r="B157" s="107">
        <f>SUM(B158:B158)</f>
        <v>26887600</v>
      </c>
      <c r="C157" s="54" t="s">
        <v>16</v>
      </c>
      <c r="D157" s="105">
        <f>+B157-C157</f>
        <v>26887600</v>
      </c>
      <c r="E157" s="107">
        <v>0</v>
      </c>
      <c r="F157" s="43">
        <v>0</v>
      </c>
      <c r="G157" s="117">
        <f>+E157-F157</f>
        <v>0</v>
      </c>
      <c r="H157" s="107">
        <v>0</v>
      </c>
      <c r="I157" s="43">
        <v>0</v>
      </c>
      <c r="J157" s="117">
        <f>+H157-I157</f>
        <v>0</v>
      </c>
      <c r="K157" s="42">
        <v>0</v>
      </c>
      <c r="L157" s="43">
        <v>0</v>
      </c>
      <c r="M157" s="44">
        <v>0</v>
      </c>
      <c r="N157" s="42">
        <v>0</v>
      </c>
      <c r="O157" s="43">
        <v>0</v>
      </c>
      <c r="P157" s="44">
        <v>0</v>
      </c>
      <c r="Q157" s="96">
        <f>+B157+H157</f>
        <v>26887600</v>
      </c>
      <c r="R157" s="54" t="s">
        <v>16</v>
      </c>
      <c r="S157" s="97">
        <f>+Q157-R157</f>
        <v>26887600</v>
      </c>
    </row>
    <row r="158" spans="1:19" x14ac:dyDescent="0.2">
      <c r="A158" s="47" t="s">
        <v>144</v>
      </c>
      <c r="B158" s="107">
        <v>26887600</v>
      </c>
      <c r="C158" s="54" t="s">
        <v>16</v>
      </c>
      <c r="D158" s="105">
        <f>+B158-C158</f>
        <v>26887600</v>
      </c>
      <c r="E158" s="107">
        <v>0</v>
      </c>
      <c r="F158" s="43">
        <v>0</v>
      </c>
      <c r="G158" s="117">
        <f>+E158-F158</f>
        <v>0</v>
      </c>
      <c r="H158" s="107">
        <v>0</v>
      </c>
      <c r="I158" s="43">
        <v>0</v>
      </c>
      <c r="J158" s="117">
        <f>+H158-I158</f>
        <v>0</v>
      </c>
      <c r="K158" s="42">
        <v>0</v>
      </c>
      <c r="L158" s="43">
        <v>0</v>
      </c>
      <c r="M158" s="44">
        <v>0</v>
      </c>
      <c r="N158" s="42">
        <v>0</v>
      </c>
      <c r="O158" s="43">
        <v>0</v>
      </c>
      <c r="P158" s="44">
        <v>0</v>
      </c>
      <c r="Q158" s="96">
        <f>+B158+H158</f>
        <v>26887600</v>
      </c>
      <c r="R158" s="54" t="s">
        <v>16</v>
      </c>
      <c r="S158" s="97">
        <f>+Q158-R158</f>
        <v>26887600</v>
      </c>
    </row>
    <row r="159" spans="1:19" x14ac:dyDescent="0.2">
      <c r="A159" s="57" t="s">
        <v>145</v>
      </c>
      <c r="B159" s="107">
        <v>1983415274</v>
      </c>
      <c r="C159" s="55">
        <v>0</v>
      </c>
      <c r="D159" s="105">
        <f>+B159-C159</f>
        <v>1983415274</v>
      </c>
      <c r="E159" s="48" t="s">
        <v>16</v>
      </c>
      <c r="F159" s="43">
        <v>0</v>
      </c>
      <c r="G159" s="100">
        <v>0</v>
      </c>
      <c r="H159" s="48" t="s">
        <v>16</v>
      </c>
      <c r="I159" s="43">
        <v>0</v>
      </c>
      <c r="J159" s="100">
        <v>0</v>
      </c>
      <c r="K159" s="42">
        <v>0</v>
      </c>
      <c r="L159" s="43">
        <v>0</v>
      </c>
      <c r="M159" s="44">
        <v>0</v>
      </c>
      <c r="N159" s="42">
        <v>0</v>
      </c>
      <c r="O159" s="43">
        <v>0</v>
      </c>
      <c r="P159" s="44">
        <v>0</v>
      </c>
      <c r="Q159" s="96">
        <f>+B159+H159</f>
        <v>1983415274</v>
      </c>
      <c r="R159" s="51">
        <f>+C159+I159+O159</f>
        <v>0</v>
      </c>
      <c r="S159" s="97">
        <f>+Q159-R159</f>
        <v>1983415274</v>
      </c>
    </row>
    <row r="160" spans="1:19" ht="20.45" customHeight="1" x14ac:dyDescent="0.2">
      <c r="A160" s="57" t="s">
        <v>146</v>
      </c>
      <c r="B160" s="107">
        <v>2364641760</v>
      </c>
      <c r="C160" s="54" t="s">
        <v>16</v>
      </c>
      <c r="D160" s="105">
        <f>+B160-C160</f>
        <v>2364641760</v>
      </c>
      <c r="E160" s="48" t="s">
        <v>16</v>
      </c>
      <c r="F160" s="43">
        <v>0</v>
      </c>
      <c r="G160" s="100">
        <v>0</v>
      </c>
      <c r="H160" s="48" t="s">
        <v>16</v>
      </c>
      <c r="I160" s="43">
        <v>0</v>
      </c>
      <c r="J160" s="100">
        <v>0</v>
      </c>
      <c r="K160" s="42">
        <v>0</v>
      </c>
      <c r="L160" s="43">
        <v>0</v>
      </c>
      <c r="M160" s="44">
        <v>0</v>
      </c>
      <c r="N160" s="42">
        <v>0</v>
      </c>
      <c r="O160" s="43">
        <v>0</v>
      </c>
      <c r="P160" s="44">
        <v>0</v>
      </c>
      <c r="Q160" s="96">
        <f>+B160+H160</f>
        <v>2364641760</v>
      </c>
      <c r="R160" s="54" t="s">
        <v>16</v>
      </c>
      <c r="S160" s="97">
        <f>+Q160-R160</f>
        <v>2364641760</v>
      </c>
    </row>
    <row r="161" spans="1:21" x14ac:dyDescent="0.2">
      <c r="A161" s="57" t="s">
        <v>147</v>
      </c>
      <c r="B161" s="56">
        <f>SUM(B162:B163)</f>
        <v>1119380600</v>
      </c>
      <c r="C161" s="54" t="s">
        <v>16</v>
      </c>
      <c r="D161" s="105">
        <f>+B161-C161</f>
        <v>1119380600</v>
      </c>
      <c r="E161" s="107">
        <f>SUM(E162:E164)</f>
        <v>123566234</v>
      </c>
      <c r="F161" s="43">
        <v>0</v>
      </c>
      <c r="G161" s="95">
        <f>+E161-F161</f>
        <v>123566234</v>
      </c>
      <c r="H161" s="48" t="s">
        <v>16</v>
      </c>
      <c r="I161" s="43">
        <v>0</v>
      </c>
      <c r="J161" s="100">
        <v>0</v>
      </c>
      <c r="K161" s="42">
        <v>0</v>
      </c>
      <c r="L161" s="43">
        <v>0</v>
      </c>
      <c r="M161" s="44">
        <v>0</v>
      </c>
      <c r="N161" s="42">
        <v>0</v>
      </c>
      <c r="O161" s="43">
        <v>0</v>
      </c>
      <c r="P161" s="44">
        <v>0</v>
      </c>
      <c r="Q161" s="96">
        <f>+B161+H161+E161</f>
        <v>1242946834</v>
      </c>
      <c r="R161" s="54" t="s">
        <v>16</v>
      </c>
      <c r="S161" s="97">
        <f>+Q161-R161</f>
        <v>1242946834</v>
      </c>
    </row>
    <row r="162" spans="1:21" x14ac:dyDescent="0.2">
      <c r="A162" s="47" t="s">
        <v>148</v>
      </c>
      <c r="B162" s="56">
        <v>1119380600</v>
      </c>
      <c r="C162" s="54" t="s">
        <v>16</v>
      </c>
      <c r="D162" s="105">
        <f>+B162-C162</f>
        <v>1119380600</v>
      </c>
      <c r="E162" s="48" t="s">
        <v>16</v>
      </c>
      <c r="F162" s="43">
        <v>0</v>
      </c>
      <c r="G162" s="100">
        <v>0</v>
      </c>
      <c r="H162" s="48" t="s">
        <v>16</v>
      </c>
      <c r="I162" s="43">
        <v>0</v>
      </c>
      <c r="J162" s="100">
        <v>0</v>
      </c>
      <c r="K162" s="42">
        <v>0</v>
      </c>
      <c r="L162" s="43">
        <v>0</v>
      </c>
      <c r="M162" s="44">
        <v>0</v>
      </c>
      <c r="N162" s="42">
        <v>0</v>
      </c>
      <c r="O162" s="43">
        <v>0</v>
      </c>
      <c r="P162" s="44">
        <v>0</v>
      </c>
      <c r="Q162" s="96">
        <f>+B162+H162</f>
        <v>1119380600</v>
      </c>
      <c r="R162" s="54" t="s">
        <v>16</v>
      </c>
      <c r="S162" s="97">
        <f>+Q162-R162</f>
        <v>1119380600</v>
      </c>
    </row>
    <row r="163" spans="1:21" x14ac:dyDescent="0.2">
      <c r="A163" s="47" t="s">
        <v>183</v>
      </c>
      <c r="B163" s="56">
        <v>0</v>
      </c>
      <c r="C163" s="54" t="s">
        <v>16</v>
      </c>
      <c r="D163" s="105">
        <f>+B163-C163</f>
        <v>0</v>
      </c>
      <c r="E163" s="107">
        <v>86947344</v>
      </c>
      <c r="F163" s="43">
        <v>0</v>
      </c>
      <c r="G163" s="95">
        <f>+E163-F163</f>
        <v>86947344</v>
      </c>
      <c r="H163" s="42">
        <v>0</v>
      </c>
      <c r="I163" s="43">
        <v>0</v>
      </c>
      <c r="J163" s="100">
        <v>0</v>
      </c>
      <c r="K163" s="42">
        <v>0</v>
      </c>
      <c r="L163" s="43">
        <v>0</v>
      </c>
      <c r="M163" s="44">
        <v>0</v>
      </c>
      <c r="N163" s="42">
        <v>0</v>
      </c>
      <c r="O163" s="43">
        <v>0</v>
      </c>
      <c r="P163" s="44">
        <v>0</v>
      </c>
      <c r="Q163" s="96">
        <f>+E163</f>
        <v>86947344</v>
      </c>
      <c r="R163" s="55">
        <f>+C163+I163+O163</f>
        <v>0</v>
      </c>
      <c r="S163" s="97">
        <f>+Q163-R163</f>
        <v>86947344</v>
      </c>
    </row>
    <row r="164" spans="1:21" x14ac:dyDescent="0.2">
      <c r="A164" s="47" t="s">
        <v>184</v>
      </c>
      <c r="B164" s="56"/>
      <c r="C164" s="54"/>
      <c r="D164" s="105"/>
      <c r="E164" s="107">
        <v>36618890</v>
      </c>
      <c r="F164" s="43">
        <v>0</v>
      </c>
      <c r="G164" s="95">
        <f>+E164-F164</f>
        <v>36618890</v>
      </c>
      <c r="H164" s="42"/>
      <c r="I164" s="43"/>
      <c r="J164" s="100"/>
      <c r="K164" s="42"/>
      <c r="L164" s="43"/>
      <c r="M164" s="44"/>
      <c r="N164" s="42"/>
      <c r="O164" s="43"/>
      <c r="P164" s="44"/>
      <c r="Q164" s="96">
        <f>+E164</f>
        <v>36618890</v>
      </c>
      <c r="R164" s="55"/>
      <c r="S164" s="97"/>
    </row>
    <row r="165" spans="1:21" s="14" customFormat="1" x14ac:dyDescent="0.2">
      <c r="A165" s="57" t="s">
        <v>149</v>
      </c>
      <c r="B165" s="48" t="s">
        <v>16</v>
      </c>
      <c r="C165" s="54" t="s">
        <v>16</v>
      </c>
      <c r="D165" s="118" t="s">
        <v>16</v>
      </c>
      <c r="E165" s="48" t="s">
        <v>16</v>
      </c>
      <c r="F165" s="88">
        <v>0</v>
      </c>
      <c r="G165" s="103">
        <v>0</v>
      </c>
      <c r="H165" s="48" t="s">
        <v>16</v>
      </c>
      <c r="I165" s="88">
        <v>0</v>
      </c>
      <c r="J165" s="103">
        <v>0</v>
      </c>
      <c r="K165" s="82">
        <f>+K166+K171</f>
        <v>0</v>
      </c>
      <c r="L165" s="83">
        <f>+L166+L171</f>
        <v>0</v>
      </c>
      <c r="M165" s="92">
        <f>+K165-L165</f>
        <v>0</v>
      </c>
      <c r="N165" s="82">
        <f>+N166+N171+N175</f>
        <v>74126682.120000005</v>
      </c>
      <c r="O165" s="83">
        <f>+O166+O171</f>
        <v>0</v>
      </c>
      <c r="P165" s="92">
        <f>+N165-O165</f>
        <v>74126682.120000005</v>
      </c>
      <c r="Q165" s="90">
        <f>+D165+J165+N165</f>
        <v>74126682.120000005</v>
      </c>
      <c r="R165" s="83">
        <f>+C165+I165+O165</f>
        <v>0</v>
      </c>
      <c r="S165" s="92">
        <f>+Q165-R165</f>
        <v>74126682.120000005</v>
      </c>
      <c r="U165" s="36"/>
    </row>
    <row r="166" spans="1:21" x14ac:dyDescent="0.2">
      <c r="A166" s="47" t="s">
        <v>150</v>
      </c>
      <c r="B166" s="48" t="s">
        <v>16</v>
      </c>
      <c r="C166" s="54" t="s">
        <v>16</v>
      </c>
      <c r="D166" s="118" t="s">
        <v>16</v>
      </c>
      <c r="E166" s="48" t="s">
        <v>16</v>
      </c>
      <c r="F166" s="43">
        <v>0</v>
      </c>
      <c r="G166" s="100">
        <v>0</v>
      </c>
      <c r="H166" s="48" t="s">
        <v>16</v>
      </c>
      <c r="I166" s="43">
        <v>0</v>
      </c>
      <c r="J166" s="100">
        <v>0</v>
      </c>
      <c r="K166" s="119">
        <f>+K169</f>
        <v>0</v>
      </c>
      <c r="L166" s="120">
        <f>+L169</f>
        <v>0</v>
      </c>
      <c r="M166" s="97">
        <f>+K166-L166</f>
        <v>0</v>
      </c>
      <c r="N166" s="119">
        <f>+N167+N169</f>
        <v>54518837.920000002</v>
      </c>
      <c r="O166" s="120">
        <f>+O169</f>
        <v>0</v>
      </c>
      <c r="P166" s="97">
        <f>+N166-O166</f>
        <v>54518837.920000002</v>
      </c>
      <c r="Q166" s="96">
        <f>+B166+H166+N166</f>
        <v>54518837.920000002</v>
      </c>
      <c r="R166" s="51">
        <f>+C166+I166+O166</f>
        <v>0</v>
      </c>
      <c r="S166" s="97">
        <f>+Q166-R166</f>
        <v>54518837.920000002</v>
      </c>
    </row>
    <row r="167" spans="1:21" x14ac:dyDescent="0.2">
      <c r="A167" s="47" t="s">
        <v>186</v>
      </c>
      <c r="B167" s="48" t="s">
        <v>16</v>
      </c>
      <c r="C167" s="54" t="s">
        <v>16</v>
      </c>
      <c r="D167" s="118" t="s">
        <v>16</v>
      </c>
      <c r="E167" s="48" t="s">
        <v>16</v>
      </c>
      <c r="F167" s="43">
        <v>0</v>
      </c>
      <c r="G167" s="100">
        <v>0</v>
      </c>
      <c r="H167" s="48" t="s">
        <v>16</v>
      </c>
      <c r="I167" s="43">
        <v>0</v>
      </c>
      <c r="J167" s="100">
        <v>0</v>
      </c>
      <c r="K167" s="119"/>
      <c r="L167" s="120"/>
      <c r="M167" s="97"/>
      <c r="N167" s="119">
        <f>+N168</f>
        <v>43823356</v>
      </c>
      <c r="O167" s="120"/>
      <c r="P167" s="97">
        <f>+N167-O167</f>
        <v>43823356</v>
      </c>
      <c r="Q167" s="96">
        <f>+N167</f>
        <v>43823356</v>
      </c>
      <c r="R167" s="51">
        <v>0</v>
      </c>
      <c r="S167" s="97">
        <f>+Q167-R167</f>
        <v>43823356</v>
      </c>
    </row>
    <row r="168" spans="1:21" x14ac:dyDescent="0.2">
      <c r="A168" s="47" t="s">
        <v>185</v>
      </c>
      <c r="B168" s="48" t="s">
        <v>16</v>
      </c>
      <c r="C168" s="54" t="s">
        <v>16</v>
      </c>
      <c r="D168" s="118" t="s">
        <v>16</v>
      </c>
      <c r="E168" s="48" t="s">
        <v>16</v>
      </c>
      <c r="F168" s="43">
        <v>0</v>
      </c>
      <c r="G168" s="100">
        <v>0</v>
      </c>
      <c r="H168" s="48" t="s">
        <v>16</v>
      </c>
      <c r="I168" s="43">
        <v>0</v>
      </c>
      <c r="J168" s="100">
        <v>0</v>
      </c>
      <c r="K168" s="119"/>
      <c r="L168" s="120"/>
      <c r="M168" s="97"/>
      <c r="N168" s="119">
        <v>43823356</v>
      </c>
      <c r="O168" s="54" t="s">
        <v>16</v>
      </c>
      <c r="P168" s="97">
        <f>+N168-O168</f>
        <v>43823356</v>
      </c>
      <c r="Q168" s="96">
        <f>+B168+H168+N168</f>
        <v>43823356</v>
      </c>
      <c r="R168" s="51">
        <f>+C168+I168+O168</f>
        <v>0</v>
      </c>
      <c r="S168" s="97">
        <f>+Q168-R168</f>
        <v>43823356</v>
      </c>
    </row>
    <row r="169" spans="1:21" x14ac:dyDescent="0.2">
      <c r="A169" s="47" t="s">
        <v>151</v>
      </c>
      <c r="B169" s="48" t="s">
        <v>16</v>
      </c>
      <c r="C169" s="54" t="s">
        <v>16</v>
      </c>
      <c r="D169" s="118" t="s">
        <v>16</v>
      </c>
      <c r="E169" s="48" t="s">
        <v>16</v>
      </c>
      <c r="F169" s="43">
        <v>0</v>
      </c>
      <c r="G169" s="100">
        <v>0</v>
      </c>
      <c r="H169" s="48" t="s">
        <v>16</v>
      </c>
      <c r="I169" s="43">
        <v>0</v>
      </c>
      <c r="J169" s="100">
        <v>0</v>
      </c>
      <c r="K169" s="93">
        <f>SUM(K170:K170)</f>
        <v>0</v>
      </c>
      <c r="L169" s="51">
        <f>SUM(L170:L170)</f>
        <v>0</v>
      </c>
      <c r="M169" s="97">
        <f>+K169-L169</f>
        <v>0</v>
      </c>
      <c r="N169" s="93">
        <f>SUM(N170:N170)</f>
        <v>10695481.92</v>
      </c>
      <c r="O169" s="51">
        <f>SUM(O170:O170)</f>
        <v>0</v>
      </c>
      <c r="P169" s="97">
        <f>+N169-O169</f>
        <v>10695481.92</v>
      </c>
      <c r="Q169" s="96">
        <f>+B169+H169+N169</f>
        <v>10695481.92</v>
      </c>
      <c r="R169" s="51">
        <f>+C169+I169+O169</f>
        <v>0</v>
      </c>
      <c r="S169" s="97">
        <f>+Q169-R169</f>
        <v>10695481.92</v>
      </c>
    </row>
    <row r="170" spans="1:21" x14ac:dyDescent="0.2">
      <c r="A170" s="47" t="s">
        <v>152</v>
      </c>
      <c r="B170" s="48" t="s">
        <v>16</v>
      </c>
      <c r="C170" s="54" t="s">
        <v>16</v>
      </c>
      <c r="D170" s="118" t="s">
        <v>16</v>
      </c>
      <c r="E170" s="48" t="s">
        <v>16</v>
      </c>
      <c r="F170" s="43">
        <v>0</v>
      </c>
      <c r="G170" s="100">
        <v>0</v>
      </c>
      <c r="H170" s="48" t="s">
        <v>16</v>
      </c>
      <c r="I170" s="43">
        <v>0</v>
      </c>
      <c r="J170" s="100">
        <v>0</v>
      </c>
      <c r="K170" s="107">
        <v>0</v>
      </c>
      <c r="L170" s="54">
        <v>0</v>
      </c>
      <c r="M170" s="97">
        <f>+K170-L170</f>
        <v>0</v>
      </c>
      <c r="N170" s="107">
        <v>10695481.92</v>
      </c>
      <c r="O170" s="54">
        <v>0</v>
      </c>
      <c r="P170" s="97">
        <f>+N170-O170</f>
        <v>10695481.92</v>
      </c>
      <c r="Q170" s="96">
        <f>+B170+H170+N170</f>
        <v>10695481.92</v>
      </c>
      <c r="R170" s="51">
        <f>+C170+I170+O170</f>
        <v>0</v>
      </c>
      <c r="S170" s="97">
        <f>+Q170-R170</f>
        <v>10695481.92</v>
      </c>
    </row>
    <row r="171" spans="1:21" x14ac:dyDescent="0.2">
      <c r="A171" s="47" t="s">
        <v>153</v>
      </c>
      <c r="B171" s="48" t="s">
        <v>16</v>
      </c>
      <c r="C171" s="54" t="s">
        <v>16</v>
      </c>
      <c r="D171" s="118" t="s">
        <v>16</v>
      </c>
      <c r="E171" s="48" t="s">
        <v>16</v>
      </c>
      <c r="F171" s="43">
        <v>0</v>
      </c>
      <c r="G171" s="100">
        <v>0</v>
      </c>
      <c r="H171" s="48" t="s">
        <v>16</v>
      </c>
      <c r="I171" s="43">
        <v>0</v>
      </c>
      <c r="J171" s="100">
        <v>0</v>
      </c>
      <c r="K171" s="107">
        <f>+K173</f>
        <v>0</v>
      </c>
      <c r="L171" s="54">
        <v>0</v>
      </c>
      <c r="M171" s="97">
        <f>+K171-L171</f>
        <v>0</v>
      </c>
      <c r="N171" s="107">
        <f>+N172+N173</f>
        <v>10607844.199999999</v>
      </c>
      <c r="O171" s="54">
        <v>0</v>
      </c>
      <c r="P171" s="97">
        <f>+N171-O171</f>
        <v>10607844.199999999</v>
      </c>
      <c r="Q171" s="96">
        <f>+B171+H171+N171</f>
        <v>10607844.199999999</v>
      </c>
      <c r="R171" s="51">
        <f>+C171+I171+O171</f>
        <v>0</v>
      </c>
      <c r="S171" s="97">
        <f>+Q171-R171</f>
        <v>10607844.199999999</v>
      </c>
    </row>
    <row r="172" spans="1:21" x14ac:dyDescent="0.2">
      <c r="A172" s="47" t="s">
        <v>187</v>
      </c>
      <c r="B172" s="48" t="s">
        <v>16</v>
      </c>
      <c r="C172" s="54" t="s">
        <v>16</v>
      </c>
      <c r="D172" s="118" t="s">
        <v>16</v>
      </c>
      <c r="E172" s="48" t="s">
        <v>16</v>
      </c>
      <c r="F172" s="43">
        <v>0</v>
      </c>
      <c r="G172" s="100">
        <v>0</v>
      </c>
      <c r="H172" s="48" t="s">
        <v>16</v>
      </c>
      <c r="I172" s="43">
        <v>0</v>
      </c>
      <c r="J172" s="100">
        <v>0</v>
      </c>
      <c r="K172" s="107">
        <f>+K174</f>
        <v>0</v>
      </c>
      <c r="L172" s="54">
        <v>0</v>
      </c>
      <c r="M172" s="97">
        <f>+K172-L172</f>
        <v>0</v>
      </c>
      <c r="N172" s="107">
        <v>10603000</v>
      </c>
      <c r="O172" s="54">
        <v>0</v>
      </c>
      <c r="P172" s="97">
        <f>+N172-O172</f>
        <v>10603000</v>
      </c>
      <c r="Q172" s="96">
        <f>+B172+H172+N172</f>
        <v>10603000</v>
      </c>
      <c r="R172" s="51">
        <f>+C172+I172+O172</f>
        <v>0</v>
      </c>
      <c r="S172" s="97">
        <f>+Q172-R172</f>
        <v>10603000</v>
      </c>
    </row>
    <row r="173" spans="1:21" x14ac:dyDescent="0.2">
      <c r="A173" s="47" t="s">
        <v>154</v>
      </c>
      <c r="B173" s="48" t="s">
        <v>16</v>
      </c>
      <c r="C173" s="54" t="s">
        <v>16</v>
      </c>
      <c r="D173" s="118" t="s">
        <v>16</v>
      </c>
      <c r="E173" s="48" t="s">
        <v>16</v>
      </c>
      <c r="F173" s="43">
        <v>0</v>
      </c>
      <c r="G173" s="100">
        <v>0</v>
      </c>
      <c r="H173" s="48" t="s">
        <v>16</v>
      </c>
      <c r="I173" s="43">
        <v>0</v>
      </c>
      <c r="J173" s="100">
        <v>0</v>
      </c>
      <c r="K173" s="107">
        <f>SUM(K174:K176)</f>
        <v>0</v>
      </c>
      <c r="L173" s="54">
        <v>0</v>
      </c>
      <c r="M173" s="97">
        <f>+K173-L173</f>
        <v>0</v>
      </c>
      <c r="N173" s="107">
        <f>+N174</f>
        <v>4844.2</v>
      </c>
      <c r="O173" s="54">
        <v>0</v>
      </c>
      <c r="P173" s="97">
        <f>+N173-O173</f>
        <v>4844.2</v>
      </c>
      <c r="Q173" s="96">
        <f>+B173+H173+N173</f>
        <v>4844.2</v>
      </c>
      <c r="R173" s="51">
        <f>+C173+I173+O173</f>
        <v>0</v>
      </c>
      <c r="S173" s="97">
        <f>+Q173-R173</f>
        <v>4844.2</v>
      </c>
    </row>
    <row r="174" spans="1:21" x14ac:dyDescent="0.2">
      <c r="A174" s="47" t="s">
        <v>188</v>
      </c>
      <c r="B174" s="48" t="s">
        <v>16</v>
      </c>
      <c r="C174" s="54" t="s">
        <v>16</v>
      </c>
      <c r="D174" s="118" t="s">
        <v>16</v>
      </c>
      <c r="E174" s="48" t="s">
        <v>16</v>
      </c>
      <c r="F174" s="43">
        <v>0</v>
      </c>
      <c r="G174" s="100">
        <v>0</v>
      </c>
      <c r="H174" s="48" t="s">
        <v>16</v>
      </c>
      <c r="I174" s="43">
        <v>0</v>
      </c>
      <c r="J174" s="100">
        <v>0</v>
      </c>
      <c r="K174" s="107">
        <v>0</v>
      </c>
      <c r="L174" s="54" t="s">
        <v>16</v>
      </c>
      <c r="M174" s="97">
        <f>+K174-L174</f>
        <v>0</v>
      </c>
      <c r="N174" s="107">
        <v>4844.2</v>
      </c>
      <c r="O174" s="54" t="s">
        <v>16</v>
      </c>
      <c r="P174" s="97">
        <f>+N174-O174</f>
        <v>4844.2</v>
      </c>
      <c r="Q174" s="96">
        <f>+B174+H174+N174</f>
        <v>4844.2</v>
      </c>
      <c r="R174" s="51">
        <f>+C174+I174+O174</f>
        <v>0</v>
      </c>
      <c r="S174" s="97">
        <f>+Q174-R174</f>
        <v>4844.2</v>
      </c>
    </row>
    <row r="175" spans="1:21" x14ac:dyDescent="0.2">
      <c r="A175" s="64" t="s">
        <v>189</v>
      </c>
      <c r="B175" s="48" t="s">
        <v>16</v>
      </c>
      <c r="C175" s="54" t="s">
        <v>16</v>
      </c>
      <c r="D175" s="118" t="s">
        <v>16</v>
      </c>
      <c r="E175" s="48" t="s">
        <v>16</v>
      </c>
      <c r="F175" s="43">
        <v>0</v>
      </c>
      <c r="G175" s="100">
        <v>0</v>
      </c>
      <c r="H175" s="48" t="s">
        <v>16</v>
      </c>
      <c r="I175" s="43">
        <v>0</v>
      </c>
      <c r="J175" s="100">
        <v>0</v>
      </c>
      <c r="K175" s="107">
        <v>0</v>
      </c>
      <c r="L175" s="54" t="s">
        <v>16</v>
      </c>
      <c r="M175" s="97">
        <f>+K175-L175</f>
        <v>0</v>
      </c>
      <c r="N175" s="173">
        <f>+N176</f>
        <v>9000000</v>
      </c>
      <c r="O175" s="172"/>
      <c r="P175" s="97">
        <f>+N175-O175</f>
        <v>9000000</v>
      </c>
      <c r="Q175" s="96">
        <f>+B175+H175+N175</f>
        <v>9000000</v>
      </c>
      <c r="R175" s="51"/>
      <c r="S175" s="97">
        <f>+Q175-R175</f>
        <v>9000000</v>
      </c>
    </row>
    <row r="176" spans="1:21" ht="13.5" thickBot="1" x14ac:dyDescent="0.25">
      <c r="A176" s="121" t="s">
        <v>190</v>
      </c>
      <c r="B176" s="122" t="s">
        <v>16</v>
      </c>
      <c r="C176" s="123" t="s">
        <v>16</v>
      </c>
      <c r="D176" s="124" t="s">
        <v>16</v>
      </c>
      <c r="E176" s="122" t="s">
        <v>16</v>
      </c>
      <c r="F176" s="125">
        <v>0</v>
      </c>
      <c r="G176" s="126">
        <v>0</v>
      </c>
      <c r="H176" s="122" t="s">
        <v>16</v>
      </c>
      <c r="I176" s="125">
        <v>0</v>
      </c>
      <c r="J176" s="126">
        <v>0</v>
      </c>
      <c r="K176" s="127">
        <v>0</v>
      </c>
      <c r="L176" s="123" t="s">
        <v>16</v>
      </c>
      <c r="M176" s="128">
        <f>+K176-L176</f>
        <v>0</v>
      </c>
      <c r="N176" s="127">
        <v>9000000</v>
      </c>
      <c r="O176" s="123" t="s">
        <v>16</v>
      </c>
      <c r="P176" s="128">
        <f>+N176-O176</f>
        <v>9000000</v>
      </c>
      <c r="Q176" s="96">
        <f>+N176</f>
        <v>9000000</v>
      </c>
      <c r="R176" s="51">
        <f>+C176+I176+O176</f>
        <v>0</v>
      </c>
      <c r="S176" s="97">
        <f>+Q176-R176</f>
        <v>9000000</v>
      </c>
    </row>
    <row r="177" spans="1:21" ht="13.5" thickBot="1" x14ac:dyDescent="0.25">
      <c r="A177" s="129" t="s">
        <v>155</v>
      </c>
      <c r="B177" s="130">
        <f>+B10-B43</f>
        <v>-9229649187.0300007</v>
      </c>
      <c r="C177" s="131">
        <f>+C10-C43</f>
        <v>19705348000</v>
      </c>
      <c r="D177" s="132">
        <f>+D10-D43</f>
        <v>628263612.96999931</v>
      </c>
      <c r="E177" s="130">
        <f>+E10-E43</f>
        <v>-232050414</v>
      </c>
      <c r="F177" s="133">
        <f>+F10-F43</f>
        <v>724561200</v>
      </c>
      <c r="G177" s="134">
        <f>+G10-G43</f>
        <v>130230186</v>
      </c>
      <c r="H177" s="130">
        <f>+H10-H43</f>
        <v>-1636842683.5799999</v>
      </c>
      <c r="I177" s="133">
        <f>+I10-I43</f>
        <v>776168374</v>
      </c>
      <c r="J177" s="134">
        <f>+J10-J43</f>
        <v>-860674309.57999992</v>
      </c>
      <c r="K177" s="133">
        <f>+K10-K43</f>
        <v>0</v>
      </c>
      <c r="L177" s="133">
        <f>+L10-L43</f>
        <v>1400000000</v>
      </c>
      <c r="M177" s="135">
        <f>+M10-M43</f>
        <v>1400000000</v>
      </c>
      <c r="N177" s="133">
        <f>+N10-N43</f>
        <v>-74126682.120000005</v>
      </c>
      <c r="O177" s="133">
        <f>+O10-O43</f>
        <v>285726161.5</v>
      </c>
      <c r="P177" s="135">
        <f>+P10-P43</f>
        <v>211599479.38</v>
      </c>
      <c r="Q177" s="135">
        <f>+Q10+Q43</f>
        <v>21392512839.730003</v>
      </c>
      <c r="R177" s="135">
        <f>+R10-R43</f>
        <v>22891803735.5</v>
      </c>
      <c r="S177" s="135">
        <f>+S10-S43</f>
        <v>1499290895.7699986</v>
      </c>
      <c r="T177" s="167"/>
      <c r="U177" s="136"/>
    </row>
    <row r="178" spans="1:21" ht="13.5" thickBot="1" x14ac:dyDescent="0.25">
      <c r="A178" s="137" t="s">
        <v>156</v>
      </c>
      <c r="B178" s="138">
        <v>0</v>
      </c>
      <c r="C178" s="139">
        <v>0</v>
      </c>
      <c r="D178" s="140">
        <v>422758618</v>
      </c>
      <c r="E178" s="141">
        <v>0</v>
      </c>
      <c r="F178" s="142">
        <v>0</v>
      </c>
      <c r="G178" s="142">
        <v>0</v>
      </c>
      <c r="H178" s="141">
        <v>0</v>
      </c>
      <c r="I178" s="142">
        <v>0</v>
      </c>
      <c r="J178" s="142">
        <v>0</v>
      </c>
      <c r="K178" s="143">
        <v>0</v>
      </c>
      <c r="L178" s="142">
        <v>0</v>
      </c>
      <c r="M178" s="144">
        <v>0</v>
      </c>
      <c r="N178" s="143">
        <v>0</v>
      </c>
      <c r="O178" s="142">
        <v>0</v>
      </c>
      <c r="P178" s="144">
        <v>0</v>
      </c>
      <c r="Q178" s="145">
        <v>0</v>
      </c>
      <c r="R178" s="144">
        <v>0</v>
      </c>
      <c r="S178" s="146">
        <v>492915533</v>
      </c>
    </row>
    <row r="179" spans="1:21" ht="13.5" thickBot="1" x14ac:dyDescent="0.25">
      <c r="A179" s="147" t="s">
        <v>157</v>
      </c>
      <c r="B179" s="148"/>
      <c r="C179" s="149"/>
      <c r="D179" s="150">
        <f>+D177+D178</f>
        <v>1051022230.9699993</v>
      </c>
      <c r="E179" s="151"/>
      <c r="F179" s="150">
        <f>+F177</f>
        <v>724561200</v>
      </c>
      <c r="G179" s="150">
        <f>+G177</f>
        <v>130230186</v>
      </c>
      <c r="H179" s="151"/>
      <c r="I179" s="150">
        <f>+I177</f>
        <v>776168374</v>
      </c>
      <c r="J179" s="150">
        <f>+J177</f>
        <v>-860674309.57999992</v>
      </c>
      <c r="K179" s="151"/>
      <c r="L179" s="150">
        <f>+L177</f>
        <v>1400000000</v>
      </c>
      <c r="M179" s="150">
        <f>+M177</f>
        <v>1400000000</v>
      </c>
      <c r="N179" s="151"/>
      <c r="O179" s="150">
        <f>+O177</f>
        <v>285726161.5</v>
      </c>
      <c r="P179" s="150">
        <f>+P177</f>
        <v>211599479.38</v>
      </c>
      <c r="Q179" s="152"/>
      <c r="R179" s="150">
        <f>+R177</f>
        <v>22891803735.5</v>
      </c>
      <c r="S179" s="153">
        <f>+S177+S178</f>
        <v>1992206428.7699986</v>
      </c>
    </row>
    <row r="180" spans="1:21" ht="13.5" customHeight="1" x14ac:dyDescent="0.2">
      <c r="B180" s="175"/>
      <c r="C180" s="175"/>
      <c r="D180" s="175"/>
      <c r="E180" s="170"/>
      <c r="F180" s="170"/>
      <c r="G180" s="170"/>
    </row>
    <row r="181" spans="1:21" ht="13.5" customHeight="1" x14ac:dyDescent="0.2">
      <c r="B181" s="174"/>
      <c r="C181" s="174"/>
      <c r="D181" s="174"/>
      <c r="E181" s="174"/>
      <c r="F181" s="174"/>
      <c r="G181" s="174"/>
    </row>
    <row r="182" spans="1:21" ht="13.5" customHeight="1" x14ac:dyDescent="0.2">
      <c r="B182" s="174"/>
      <c r="C182" s="174"/>
      <c r="D182" s="174"/>
      <c r="E182" s="174"/>
      <c r="F182" s="174"/>
      <c r="G182" s="174"/>
    </row>
    <row r="183" spans="1:21" ht="13.5" customHeight="1" x14ac:dyDescent="0.2">
      <c r="B183" s="174"/>
      <c r="C183" s="174"/>
      <c r="D183" s="174"/>
      <c r="E183" s="174"/>
      <c r="F183" s="174"/>
      <c r="G183" s="174"/>
    </row>
    <row r="184" spans="1:21" ht="13.5" customHeight="1" x14ac:dyDescent="0.2">
      <c r="B184" s="174"/>
      <c r="C184" s="174"/>
      <c r="D184" s="174"/>
      <c r="E184" s="174"/>
      <c r="F184" s="174"/>
      <c r="G184" s="174"/>
    </row>
    <row r="185" spans="1:21" ht="13.5" customHeight="1" x14ac:dyDescent="0.2">
      <c r="B185" s="174"/>
      <c r="C185" s="174"/>
      <c r="D185" s="174"/>
      <c r="E185" s="174"/>
      <c r="F185" s="174"/>
      <c r="G185" s="174"/>
    </row>
    <row r="186" spans="1:21" ht="13.5" customHeight="1" x14ac:dyDescent="0.2">
      <c r="B186" s="174"/>
      <c r="C186" s="174"/>
      <c r="D186" s="174"/>
      <c r="E186" s="174"/>
      <c r="F186" s="174"/>
      <c r="G186" s="174"/>
    </row>
    <row r="187" spans="1:21" ht="13.5" customHeight="1" x14ac:dyDescent="0.2">
      <c r="B187" s="174"/>
      <c r="C187" s="174"/>
      <c r="D187" s="174"/>
      <c r="E187" s="174"/>
      <c r="F187" s="174"/>
      <c r="G187" s="174"/>
    </row>
    <row r="188" spans="1:21" ht="13.5" customHeight="1" x14ac:dyDescent="0.2">
      <c r="B188" s="174"/>
      <c r="C188" s="174"/>
      <c r="D188" s="174"/>
      <c r="E188" s="174"/>
      <c r="F188" s="174"/>
      <c r="G188" s="174"/>
    </row>
    <row r="189" spans="1:21" ht="13.5" customHeight="1" x14ac:dyDescent="0.2">
      <c r="B189" s="174"/>
      <c r="C189" s="174"/>
      <c r="D189" s="174"/>
      <c r="E189" s="174"/>
      <c r="F189" s="174"/>
      <c r="G189" s="174"/>
    </row>
    <row r="190" spans="1:21" ht="13.5" customHeight="1" x14ac:dyDescent="0.2">
      <c r="B190" s="174"/>
      <c r="C190" s="174"/>
      <c r="D190" s="174"/>
      <c r="E190" s="174"/>
      <c r="F190" s="174"/>
      <c r="G190" s="174"/>
    </row>
    <row r="191" spans="1:21" ht="13.5" customHeight="1" x14ac:dyDescent="0.2">
      <c r="B191"/>
      <c r="C191" s="174"/>
      <c r="D191" s="174"/>
      <c r="E191" s="174"/>
      <c r="F191" s="174"/>
      <c r="G191" s="174"/>
    </row>
    <row r="192" spans="1:21" ht="13.5" customHeight="1" x14ac:dyDescent="0.2">
      <c r="B192"/>
      <c r="C192" s="174"/>
      <c r="D192" s="174"/>
      <c r="E192" s="174"/>
      <c r="F192" s="174"/>
      <c r="G192" s="174"/>
    </row>
    <row r="193" spans="2:16" ht="13.5" customHeight="1" x14ac:dyDescent="0.2">
      <c r="B193" s="175"/>
      <c r="C193" s="175"/>
      <c r="D193" s="175"/>
      <c r="E193" s="170"/>
      <c r="F193" s="170"/>
      <c r="G193" s="170"/>
    </row>
    <row r="194" spans="2:16" ht="13.5" customHeight="1" x14ac:dyDescent="0.25">
      <c r="B194"/>
      <c r="D194" s="154"/>
      <c r="E194" s="154"/>
      <c r="F194" s="154"/>
      <c r="G194" s="154"/>
      <c r="H194" s="155"/>
      <c r="I194" s="154"/>
      <c r="J194" s="156"/>
      <c r="K194" s="156"/>
      <c r="L194" s="156"/>
      <c r="M194" s="156"/>
      <c r="N194" s="156"/>
      <c r="O194" s="156"/>
      <c r="P194" s="156"/>
    </row>
    <row r="195" spans="2:16" ht="16.5" customHeight="1" x14ac:dyDescent="0.25">
      <c r="B195" s="157" t="s">
        <v>158</v>
      </c>
      <c r="C195" s="157"/>
      <c r="D195" s="154"/>
      <c r="E195" s="154"/>
      <c r="F195" s="154"/>
      <c r="G195" s="154"/>
      <c r="H195" s="158"/>
      <c r="I195" s="159"/>
      <c r="J195" s="155"/>
      <c r="K195" s="155"/>
      <c r="L195" s="155"/>
      <c r="M195" s="155"/>
      <c r="N195" s="157" t="s">
        <v>159</v>
      </c>
      <c r="O195" s="157"/>
      <c r="P195" s="157"/>
    </row>
    <row r="196" spans="2:16" ht="16.5" customHeight="1" x14ac:dyDescent="0.2">
      <c r="B196" s="160" t="s">
        <v>160</v>
      </c>
      <c r="C196" s="160"/>
      <c r="D196" s="156"/>
      <c r="E196" s="156"/>
      <c r="F196" s="156"/>
      <c r="G196" s="156"/>
      <c r="H196" s="158"/>
      <c r="I196" s="161"/>
      <c r="J196" s="158"/>
      <c r="K196" s="158"/>
      <c r="L196" s="158"/>
      <c r="M196" s="158"/>
      <c r="N196" s="160" t="s">
        <v>161</v>
      </c>
      <c r="O196" s="160"/>
      <c r="P196" s="160"/>
    </row>
    <row r="197" spans="2:16" ht="4.5" customHeight="1" x14ac:dyDescent="0.2">
      <c r="N197" s="162" t="s">
        <v>162</v>
      </c>
    </row>
    <row r="198" spans="2:16" ht="4.5" customHeight="1" x14ac:dyDescent="0.2">
      <c r="N198" s="162"/>
    </row>
    <row r="199" spans="2:16" ht="4.5" customHeight="1" x14ac:dyDescent="0.2">
      <c r="N199" s="162"/>
    </row>
    <row r="200" spans="2:16" ht="4.5" customHeight="1" x14ac:dyDescent="0.2">
      <c r="N200" s="162"/>
    </row>
    <row r="201" spans="2:16" ht="4.5" customHeight="1" x14ac:dyDescent="0.2">
      <c r="N201" s="162"/>
    </row>
    <row r="202" spans="2:16" ht="4.5" customHeight="1" x14ac:dyDescent="0.2">
      <c r="N202" s="162"/>
    </row>
    <row r="203" spans="2:16" ht="4.5" customHeight="1" x14ac:dyDescent="0.2">
      <c r="N203" s="162"/>
    </row>
    <row r="204" spans="2:16" ht="4.5" customHeight="1" x14ac:dyDescent="0.2">
      <c r="N204" s="162"/>
    </row>
    <row r="205" spans="2:16" ht="4.5" customHeight="1" x14ac:dyDescent="0.2">
      <c r="N205" s="162"/>
    </row>
    <row r="206" spans="2:16" ht="4.5" customHeight="1" x14ac:dyDescent="0.2">
      <c r="N206" s="162"/>
    </row>
    <row r="207" spans="2:16" ht="4.5" customHeight="1" x14ac:dyDescent="0.2">
      <c r="N207" s="162"/>
    </row>
    <row r="208" spans="2:16" ht="4.5" customHeight="1" x14ac:dyDescent="0.2">
      <c r="N208" s="162"/>
    </row>
    <row r="209" spans="14:14" ht="4.5" customHeight="1" x14ac:dyDescent="0.2">
      <c r="N209" s="162"/>
    </row>
    <row r="210" spans="14:14" ht="4.5" customHeight="1" x14ac:dyDescent="0.2">
      <c r="N210" s="162"/>
    </row>
    <row r="211" spans="14:14" ht="4.5" customHeight="1" x14ac:dyDescent="0.2">
      <c r="N211" s="162"/>
    </row>
    <row r="212" spans="14:14" ht="4.5" customHeight="1" x14ac:dyDescent="0.2">
      <c r="N212" s="162"/>
    </row>
    <row r="213" spans="14:14" ht="4.5" customHeight="1" x14ac:dyDescent="0.2">
      <c r="N213" s="162"/>
    </row>
    <row r="214" spans="14:14" ht="4.5" customHeight="1" x14ac:dyDescent="0.2">
      <c r="N214" s="162"/>
    </row>
    <row r="215" spans="14:14" ht="4.5" customHeight="1" x14ac:dyDescent="0.2">
      <c r="N215" s="162"/>
    </row>
    <row r="216" spans="14:14" ht="4.5" customHeight="1" x14ac:dyDescent="0.2">
      <c r="N216" s="162"/>
    </row>
    <row r="217" spans="14:14" ht="4.5" customHeight="1" x14ac:dyDescent="0.2">
      <c r="N217" s="162"/>
    </row>
    <row r="218" spans="14:14" ht="4.5" customHeight="1" x14ac:dyDescent="0.2">
      <c r="N218" s="162"/>
    </row>
    <row r="219" spans="14:14" ht="4.5" customHeight="1" x14ac:dyDescent="0.2">
      <c r="N219" s="162"/>
    </row>
    <row r="220" spans="14:14" ht="4.5" customHeight="1" x14ac:dyDescent="0.2">
      <c r="N220" s="162"/>
    </row>
    <row r="221" spans="14:14" ht="4.5" customHeight="1" x14ac:dyDescent="0.2">
      <c r="N221" s="162"/>
    </row>
    <row r="222" spans="14:14" ht="4.5" customHeight="1" x14ac:dyDescent="0.2">
      <c r="N222" s="162"/>
    </row>
    <row r="223" spans="14:14" ht="4.5" customHeight="1" x14ac:dyDescent="0.2">
      <c r="N223" s="162"/>
    </row>
    <row r="224" spans="14:14" ht="4.5" customHeight="1" x14ac:dyDescent="0.2">
      <c r="N224" s="162"/>
    </row>
    <row r="225" spans="14:14" ht="4.5" customHeight="1" x14ac:dyDescent="0.2">
      <c r="N225" s="162"/>
    </row>
    <row r="226" spans="14:14" ht="4.5" customHeight="1" x14ac:dyDescent="0.2">
      <c r="N226" s="162"/>
    </row>
    <row r="227" spans="14:14" ht="4.5" customHeight="1" x14ac:dyDescent="0.2">
      <c r="N227" s="162"/>
    </row>
    <row r="228" spans="14:14" ht="4.5" customHeight="1" x14ac:dyDescent="0.2">
      <c r="N228" s="162"/>
    </row>
    <row r="229" spans="14:14" ht="4.5" customHeight="1" x14ac:dyDescent="0.2">
      <c r="N229" s="162"/>
    </row>
    <row r="230" spans="14:14" ht="4.5" customHeight="1" x14ac:dyDescent="0.2">
      <c r="N230" s="162"/>
    </row>
    <row r="231" spans="14:14" ht="4.5" customHeight="1" x14ac:dyDescent="0.2">
      <c r="N231" s="162"/>
    </row>
    <row r="232" spans="14:14" ht="4.5" customHeight="1" x14ac:dyDescent="0.2">
      <c r="N232" s="162"/>
    </row>
    <row r="233" spans="14:14" ht="4.5" customHeight="1" x14ac:dyDescent="0.2">
      <c r="N233" s="162"/>
    </row>
    <row r="234" spans="14:14" ht="4.5" customHeight="1" x14ac:dyDescent="0.2">
      <c r="N234" s="162"/>
    </row>
    <row r="235" spans="14:14" ht="4.5" customHeight="1" x14ac:dyDescent="0.2">
      <c r="N235" s="162"/>
    </row>
    <row r="236" spans="14:14" ht="4.5" customHeight="1" x14ac:dyDescent="0.2">
      <c r="N236" s="162"/>
    </row>
    <row r="237" spans="14:14" ht="4.5" customHeight="1" x14ac:dyDescent="0.2">
      <c r="N237" s="162"/>
    </row>
    <row r="238" spans="14:14" ht="4.5" customHeight="1" x14ac:dyDescent="0.2">
      <c r="N238" s="162"/>
    </row>
    <row r="239" spans="14:14" ht="4.5" customHeight="1" x14ac:dyDescent="0.2">
      <c r="N239" s="162"/>
    </row>
    <row r="240" spans="14:14" ht="4.5" customHeight="1" x14ac:dyDescent="0.2">
      <c r="N240" s="162"/>
    </row>
    <row r="241" spans="14:14" ht="4.5" customHeight="1" x14ac:dyDescent="0.2">
      <c r="N241" s="162"/>
    </row>
    <row r="242" spans="14:14" ht="4.5" customHeight="1" x14ac:dyDescent="0.2">
      <c r="N242" s="162"/>
    </row>
    <row r="243" spans="14:14" ht="4.5" customHeight="1" x14ac:dyDescent="0.2">
      <c r="N243" s="162"/>
    </row>
    <row r="244" spans="14:14" ht="4.5" customHeight="1" x14ac:dyDescent="0.2">
      <c r="N244" s="162"/>
    </row>
    <row r="245" spans="14:14" ht="4.5" customHeight="1" x14ac:dyDescent="0.2">
      <c r="N245" s="162"/>
    </row>
    <row r="246" spans="14:14" ht="4.5" customHeight="1" x14ac:dyDescent="0.2">
      <c r="N246" s="162"/>
    </row>
    <row r="247" spans="14:14" ht="4.5" customHeight="1" x14ac:dyDescent="0.2">
      <c r="N247" s="162"/>
    </row>
    <row r="248" spans="14:14" ht="4.5" customHeight="1" x14ac:dyDescent="0.2">
      <c r="N248" s="162"/>
    </row>
    <row r="249" spans="14:14" ht="4.5" customHeight="1" x14ac:dyDescent="0.2">
      <c r="N249" s="162"/>
    </row>
    <row r="250" spans="14:14" ht="4.5" customHeight="1" x14ac:dyDescent="0.2">
      <c r="N250" s="162"/>
    </row>
    <row r="251" spans="14:14" ht="4.5" customHeight="1" x14ac:dyDescent="0.2">
      <c r="N251" s="162"/>
    </row>
    <row r="252" spans="14:14" ht="4.5" customHeight="1" x14ac:dyDescent="0.2">
      <c r="N252" s="162"/>
    </row>
    <row r="253" spans="14:14" ht="4.5" customHeight="1" x14ac:dyDescent="0.2">
      <c r="N253" s="162"/>
    </row>
    <row r="254" spans="14:14" ht="4.5" customHeight="1" x14ac:dyDescent="0.2">
      <c r="N254" s="162"/>
    </row>
    <row r="255" spans="14:14" ht="4.5" customHeight="1" x14ac:dyDescent="0.2">
      <c r="N255" s="162"/>
    </row>
    <row r="256" spans="14:14" ht="4.5" customHeight="1" x14ac:dyDescent="0.2">
      <c r="N256" s="162"/>
    </row>
    <row r="257" spans="14:14" ht="4.5" customHeight="1" x14ac:dyDescent="0.2">
      <c r="N257" s="162"/>
    </row>
    <row r="258" spans="14:14" ht="4.5" customHeight="1" x14ac:dyDescent="0.2">
      <c r="N258" s="162"/>
    </row>
    <row r="259" spans="14:14" ht="4.5" customHeight="1" x14ac:dyDescent="0.2">
      <c r="N259" s="162"/>
    </row>
    <row r="260" spans="14:14" ht="4.5" customHeight="1" x14ac:dyDescent="0.2">
      <c r="N260" s="162"/>
    </row>
    <row r="261" spans="14:14" ht="4.5" customHeight="1" x14ac:dyDescent="0.2">
      <c r="N261" s="162"/>
    </row>
    <row r="262" spans="14:14" ht="4.5" customHeight="1" x14ac:dyDescent="0.2">
      <c r="N262" s="162"/>
    </row>
    <row r="263" spans="14:14" ht="4.5" customHeight="1" x14ac:dyDescent="0.2">
      <c r="N263" s="162"/>
    </row>
    <row r="264" spans="14:14" ht="4.5" customHeight="1" x14ac:dyDescent="0.2">
      <c r="N264" s="162"/>
    </row>
    <row r="265" spans="14:14" ht="4.5" customHeight="1" x14ac:dyDescent="0.2">
      <c r="N265" s="162"/>
    </row>
    <row r="266" spans="14:14" ht="4.5" customHeight="1" x14ac:dyDescent="0.2">
      <c r="N266" s="162"/>
    </row>
    <row r="267" spans="14:14" ht="4.5" customHeight="1" x14ac:dyDescent="0.2">
      <c r="N267" s="162"/>
    </row>
    <row r="268" spans="14:14" ht="4.5" customHeight="1" x14ac:dyDescent="0.2">
      <c r="N268" s="162"/>
    </row>
    <row r="269" spans="14:14" ht="4.5" customHeight="1" x14ac:dyDescent="0.2">
      <c r="N269" s="162"/>
    </row>
    <row r="270" spans="14:14" ht="4.5" customHeight="1" x14ac:dyDescent="0.2">
      <c r="N270" s="162"/>
    </row>
    <row r="271" spans="14:14" ht="4.5" customHeight="1" x14ac:dyDescent="0.2">
      <c r="N271" s="162"/>
    </row>
    <row r="272" spans="14:14" ht="4.5" customHeight="1" x14ac:dyDescent="0.2">
      <c r="N272" s="162"/>
    </row>
    <row r="273" spans="14:14" ht="4.5" customHeight="1" x14ac:dyDescent="0.2">
      <c r="N273" s="162"/>
    </row>
    <row r="274" spans="14:14" ht="4.5" customHeight="1" x14ac:dyDescent="0.2">
      <c r="N274" s="162"/>
    </row>
    <row r="275" spans="14:14" ht="4.5" customHeight="1" x14ac:dyDescent="0.2">
      <c r="N275" s="162"/>
    </row>
    <row r="276" spans="14:14" ht="4.5" customHeight="1" x14ac:dyDescent="0.2">
      <c r="N276" s="162"/>
    </row>
    <row r="277" spans="14:14" ht="4.5" customHeight="1" x14ac:dyDescent="0.2">
      <c r="N277" s="162"/>
    </row>
    <row r="278" spans="14:14" ht="4.5" customHeight="1" x14ac:dyDescent="0.2">
      <c r="N278" s="162"/>
    </row>
    <row r="279" spans="14:14" ht="4.5" customHeight="1" x14ac:dyDescent="0.2">
      <c r="N279" s="162"/>
    </row>
    <row r="280" spans="14:14" ht="4.5" customHeight="1" x14ac:dyDescent="0.2">
      <c r="N280" s="162"/>
    </row>
    <row r="281" spans="14:14" ht="4.5" customHeight="1" x14ac:dyDescent="0.2">
      <c r="N281" s="162"/>
    </row>
    <row r="282" spans="14:14" ht="4.5" customHeight="1" x14ac:dyDescent="0.2">
      <c r="N282" s="162"/>
    </row>
    <row r="283" spans="14:14" ht="4.5" customHeight="1" x14ac:dyDescent="0.2">
      <c r="N283" s="162"/>
    </row>
    <row r="284" spans="14:14" ht="4.5" customHeight="1" x14ac:dyDescent="0.2">
      <c r="N284" s="162"/>
    </row>
    <row r="285" spans="14:14" ht="4.5" customHeight="1" x14ac:dyDescent="0.2">
      <c r="N285" s="162"/>
    </row>
    <row r="286" spans="14:14" ht="4.5" customHeight="1" x14ac:dyDescent="0.2">
      <c r="N286" s="162"/>
    </row>
    <row r="287" spans="14:14" ht="4.5" customHeight="1" x14ac:dyDescent="0.2">
      <c r="N287" s="162"/>
    </row>
    <row r="288" spans="14:14" ht="4.5" customHeight="1" x14ac:dyDescent="0.2">
      <c r="N288" s="162"/>
    </row>
    <row r="289" spans="14:14" ht="4.5" customHeight="1" x14ac:dyDescent="0.2">
      <c r="N289" s="162"/>
    </row>
    <row r="290" spans="14:14" ht="4.5" customHeight="1" x14ac:dyDescent="0.2">
      <c r="N290" s="162"/>
    </row>
    <row r="291" spans="14:14" ht="4.5" customHeight="1" x14ac:dyDescent="0.2">
      <c r="N291" s="162"/>
    </row>
    <row r="292" spans="14:14" ht="4.5" customHeight="1" x14ac:dyDescent="0.2">
      <c r="N292" s="162"/>
    </row>
    <row r="293" spans="14:14" ht="4.5" customHeight="1" x14ac:dyDescent="0.2">
      <c r="N293" s="162"/>
    </row>
    <row r="294" spans="14:14" ht="4.5" customHeight="1" x14ac:dyDescent="0.2">
      <c r="N294" s="162"/>
    </row>
    <row r="295" spans="14:14" ht="4.5" customHeight="1" x14ac:dyDescent="0.2">
      <c r="N295" s="162"/>
    </row>
    <row r="296" spans="14:14" ht="4.5" customHeight="1" x14ac:dyDescent="0.2">
      <c r="N296" s="162"/>
    </row>
    <row r="297" spans="14:14" ht="4.5" customHeight="1" x14ac:dyDescent="0.2">
      <c r="N297" s="162"/>
    </row>
    <row r="298" spans="14:14" ht="4.5" customHeight="1" x14ac:dyDescent="0.2">
      <c r="N298" s="162"/>
    </row>
    <row r="299" spans="14:14" ht="4.5" customHeight="1" x14ac:dyDescent="0.2">
      <c r="N299" s="162"/>
    </row>
    <row r="300" spans="14:14" ht="4.5" customHeight="1" x14ac:dyDescent="0.2">
      <c r="N300" s="162"/>
    </row>
    <row r="301" spans="14:14" ht="4.5" customHeight="1" x14ac:dyDescent="0.2">
      <c r="N301" s="162"/>
    </row>
    <row r="302" spans="14:14" ht="4.5" customHeight="1" x14ac:dyDescent="0.2">
      <c r="N302" s="162"/>
    </row>
    <row r="303" spans="14:14" ht="4.5" customHeight="1" x14ac:dyDescent="0.2">
      <c r="N303" s="162"/>
    </row>
    <row r="304" spans="14:14" ht="4.5" customHeight="1" x14ac:dyDescent="0.2">
      <c r="N304" s="162"/>
    </row>
    <row r="305" spans="14:14" ht="4.5" customHeight="1" x14ac:dyDescent="0.2">
      <c r="N305" s="162"/>
    </row>
    <row r="306" spans="14:14" ht="4.5" customHeight="1" x14ac:dyDescent="0.2">
      <c r="N306" s="162"/>
    </row>
    <row r="307" spans="14:14" ht="4.5" customHeight="1" x14ac:dyDescent="0.2">
      <c r="N307" s="162"/>
    </row>
    <row r="308" spans="14:14" ht="4.5" customHeight="1" x14ac:dyDescent="0.2">
      <c r="N308" s="162"/>
    </row>
    <row r="309" spans="14:14" ht="4.5" customHeight="1" x14ac:dyDescent="0.2">
      <c r="N309" s="162"/>
    </row>
    <row r="310" spans="14:14" ht="4.5" customHeight="1" x14ac:dyDescent="0.2">
      <c r="N310" s="162"/>
    </row>
    <row r="311" spans="14:14" ht="4.5" customHeight="1" x14ac:dyDescent="0.2">
      <c r="N311" s="162"/>
    </row>
    <row r="312" spans="14:14" ht="4.5" customHeight="1" x14ac:dyDescent="0.2">
      <c r="N312" s="162"/>
    </row>
    <row r="313" spans="14:14" ht="4.5" customHeight="1" x14ac:dyDescent="0.2">
      <c r="N313" s="162"/>
    </row>
    <row r="314" spans="14:14" ht="4.5" customHeight="1" x14ac:dyDescent="0.2">
      <c r="N314" s="162"/>
    </row>
    <row r="315" spans="14:14" ht="4.5" customHeight="1" x14ac:dyDescent="0.2">
      <c r="N315" s="162"/>
    </row>
    <row r="316" spans="14:14" ht="4.5" customHeight="1" x14ac:dyDescent="0.2">
      <c r="N316" s="162"/>
    </row>
    <row r="317" spans="14:14" ht="4.5" customHeight="1" x14ac:dyDescent="0.2">
      <c r="N317" s="162"/>
    </row>
    <row r="318" spans="14:14" ht="4.5" customHeight="1" x14ac:dyDescent="0.2">
      <c r="N318" s="162"/>
    </row>
    <row r="319" spans="14:14" ht="4.5" customHeight="1" x14ac:dyDescent="0.2">
      <c r="N319" s="162"/>
    </row>
    <row r="320" spans="14:14" ht="4.5" customHeight="1" x14ac:dyDescent="0.2">
      <c r="N320" s="162"/>
    </row>
    <row r="321" spans="14:14" ht="4.5" customHeight="1" x14ac:dyDescent="0.2">
      <c r="N321" s="162"/>
    </row>
    <row r="322" spans="14:14" ht="4.5" customHeight="1" x14ac:dyDescent="0.2">
      <c r="N322" s="162"/>
    </row>
    <row r="323" spans="14:14" ht="4.5" customHeight="1" x14ac:dyDescent="0.2">
      <c r="N323" s="162"/>
    </row>
    <row r="324" spans="14:14" ht="4.5" customHeight="1" x14ac:dyDescent="0.2">
      <c r="N324" s="162"/>
    </row>
    <row r="325" spans="14:14" ht="4.5" customHeight="1" x14ac:dyDescent="0.2">
      <c r="N325" s="162"/>
    </row>
    <row r="326" spans="14:14" ht="4.5" customHeight="1" x14ac:dyDescent="0.2">
      <c r="N326" s="162"/>
    </row>
    <row r="327" spans="14:14" ht="4.5" customHeight="1" x14ac:dyDescent="0.2">
      <c r="N327" s="162"/>
    </row>
    <row r="328" spans="14:14" ht="4.5" customHeight="1" x14ac:dyDescent="0.2">
      <c r="N328" s="162"/>
    </row>
    <row r="329" spans="14:14" ht="4.5" customHeight="1" x14ac:dyDescent="0.2">
      <c r="N329" s="162"/>
    </row>
    <row r="330" spans="14:14" ht="4.5" customHeight="1" x14ac:dyDescent="0.2">
      <c r="N330" s="162"/>
    </row>
    <row r="331" spans="14:14" ht="4.5" customHeight="1" x14ac:dyDescent="0.2">
      <c r="N331" s="162"/>
    </row>
    <row r="332" spans="14:14" ht="4.5" customHeight="1" x14ac:dyDescent="0.2">
      <c r="N332" s="162"/>
    </row>
    <row r="333" spans="14:14" ht="4.5" customHeight="1" x14ac:dyDescent="0.2">
      <c r="N333" s="162"/>
    </row>
    <row r="334" spans="14:14" ht="4.5" customHeight="1" x14ac:dyDescent="0.2">
      <c r="N334" s="162"/>
    </row>
    <row r="335" spans="14:14" ht="4.5" customHeight="1" x14ac:dyDescent="0.2">
      <c r="N335" s="162"/>
    </row>
    <row r="336" spans="14:14" ht="4.5" customHeight="1" x14ac:dyDescent="0.2">
      <c r="N336" s="162"/>
    </row>
    <row r="337" spans="14:14" ht="4.5" customHeight="1" x14ac:dyDescent="0.2">
      <c r="N337" s="162"/>
    </row>
    <row r="338" spans="14:14" ht="4.5" customHeight="1" x14ac:dyDescent="0.2">
      <c r="N338" s="162"/>
    </row>
    <row r="339" spans="14:14" ht="4.5" customHeight="1" x14ac:dyDescent="0.2">
      <c r="N339" s="162"/>
    </row>
    <row r="340" spans="14:14" ht="4.5" customHeight="1" x14ac:dyDescent="0.2">
      <c r="N340" s="162"/>
    </row>
    <row r="341" spans="14:14" ht="4.5" customHeight="1" x14ac:dyDescent="0.2">
      <c r="N341" s="162"/>
    </row>
    <row r="342" spans="14:14" ht="4.5" customHeight="1" x14ac:dyDescent="0.2">
      <c r="N342" s="162"/>
    </row>
    <row r="343" spans="14:14" ht="4.5" customHeight="1" x14ac:dyDescent="0.2">
      <c r="N343" s="162"/>
    </row>
    <row r="344" spans="14:14" ht="4.5" customHeight="1" x14ac:dyDescent="0.2">
      <c r="N344" s="162"/>
    </row>
    <row r="345" spans="14:14" ht="4.5" customHeight="1" x14ac:dyDescent="0.2">
      <c r="N345" s="162"/>
    </row>
    <row r="346" spans="14:14" ht="4.5" customHeight="1" x14ac:dyDescent="0.2">
      <c r="N346" s="162"/>
    </row>
    <row r="347" spans="14:14" ht="4.5" customHeight="1" x14ac:dyDescent="0.2">
      <c r="N347" s="162"/>
    </row>
    <row r="348" spans="14:14" ht="4.5" customHeight="1" x14ac:dyDescent="0.2">
      <c r="N348" s="162"/>
    </row>
    <row r="349" spans="14:14" ht="4.5" customHeight="1" x14ac:dyDescent="0.2">
      <c r="N349" s="162"/>
    </row>
    <row r="350" spans="14:14" ht="4.5" customHeight="1" x14ac:dyDescent="0.2">
      <c r="N350" s="162"/>
    </row>
    <row r="351" spans="14:14" ht="4.5" customHeight="1" x14ac:dyDescent="0.2">
      <c r="N351" s="162"/>
    </row>
    <row r="352" spans="14:14" ht="4.5" customHeight="1" x14ac:dyDescent="0.2">
      <c r="N352" s="162"/>
    </row>
    <row r="353" spans="14:14" ht="4.5" customHeight="1" x14ac:dyDescent="0.2">
      <c r="N353" s="162"/>
    </row>
    <row r="354" spans="14:14" ht="4.5" customHeight="1" x14ac:dyDescent="0.2">
      <c r="N354" s="162"/>
    </row>
    <row r="355" spans="14:14" ht="4.5" customHeight="1" x14ac:dyDescent="0.2">
      <c r="N355" s="162"/>
    </row>
    <row r="356" spans="14:14" ht="4.5" customHeight="1" x14ac:dyDescent="0.2">
      <c r="N356" s="162"/>
    </row>
    <row r="357" spans="14:14" ht="4.5" customHeight="1" x14ac:dyDescent="0.2">
      <c r="N357" s="162"/>
    </row>
    <row r="358" spans="14:14" ht="4.5" customHeight="1" x14ac:dyDescent="0.2">
      <c r="N358" s="162"/>
    </row>
    <row r="359" spans="14:14" ht="4.5" customHeight="1" x14ac:dyDescent="0.2">
      <c r="N359" s="162"/>
    </row>
    <row r="360" spans="14:14" ht="4.5" customHeight="1" x14ac:dyDescent="0.2">
      <c r="N360" s="162"/>
    </row>
    <row r="361" spans="14:14" ht="4.5" customHeight="1" x14ac:dyDescent="0.2">
      <c r="N361" s="162"/>
    </row>
    <row r="362" spans="14:14" ht="4.5" customHeight="1" x14ac:dyDescent="0.2">
      <c r="N362" s="162"/>
    </row>
    <row r="363" spans="14:14" ht="4.5" customHeight="1" x14ac:dyDescent="0.2">
      <c r="N363" s="162"/>
    </row>
    <row r="364" spans="14:14" ht="4.5" customHeight="1" x14ac:dyDescent="0.2">
      <c r="N364" s="162"/>
    </row>
    <row r="365" spans="14:14" ht="4.5" customHeight="1" x14ac:dyDescent="0.2">
      <c r="N365" s="162"/>
    </row>
    <row r="366" spans="14:14" ht="4.5" customHeight="1" x14ac:dyDescent="0.2">
      <c r="N366" s="162"/>
    </row>
    <row r="367" spans="14:14" ht="4.5" customHeight="1" x14ac:dyDescent="0.2">
      <c r="N367" s="162"/>
    </row>
    <row r="368" spans="14:14" ht="4.5" customHeight="1" x14ac:dyDescent="0.2">
      <c r="N368" s="162"/>
    </row>
    <row r="369" spans="14:14" ht="4.5" customHeight="1" x14ac:dyDescent="0.2">
      <c r="N369" s="162"/>
    </row>
    <row r="370" spans="14:14" ht="4.5" customHeight="1" x14ac:dyDescent="0.2">
      <c r="N370" s="162"/>
    </row>
    <row r="371" spans="14:14" ht="4.5" customHeight="1" x14ac:dyDescent="0.2">
      <c r="N371" s="162"/>
    </row>
    <row r="372" spans="14:14" ht="4.5" customHeight="1" x14ac:dyDescent="0.2">
      <c r="N372" s="162"/>
    </row>
    <row r="373" spans="14:14" ht="4.5" customHeight="1" x14ac:dyDescent="0.2">
      <c r="N373" s="162"/>
    </row>
    <row r="374" spans="14:14" ht="4.5" customHeight="1" x14ac:dyDescent="0.2">
      <c r="N374" s="162"/>
    </row>
    <row r="375" spans="14:14" ht="4.5" customHeight="1" x14ac:dyDescent="0.2">
      <c r="N375" s="162"/>
    </row>
    <row r="376" spans="14:14" ht="4.5" customHeight="1" x14ac:dyDescent="0.2">
      <c r="N376" s="162"/>
    </row>
    <row r="377" spans="14:14" ht="4.5" customHeight="1" x14ac:dyDescent="0.2">
      <c r="N377" s="162"/>
    </row>
    <row r="378" spans="14:14" ht="4.5" customHeight="1" x14ac:dyDescent="0.2">
      <c r="N378" s="162"/>
    </row>
    <row r="379" spans="14:14" ht="4.5" customHeight="1" x14ac:dyDescent="0.2">
      <c r="N379" s="162"/>
    </row>
    <row r="380" spans="14:14" ht="4.5" customHeight="1" x14ac:dyDescent="0.2">
      <c r="N380" s="162"/>
    </row>
    <row r="381" spans="14:14" ht="4.5" customHeight="1" x14ac:dyDescent="0.2">
      <c r="N381" s="162"/>
    </row>
    <row r="382" spans="14:14" ht="4.5" customHeight="1" x14ac:dyDescent="0.2">
      <c r="N382" s="162"/>
    </row>
    <row r="383" spans="14:14" ht="4.5" customHeight="1" x14ac:dyDescent="0.2">
      <c r="N383" s="162"/>
    </row>
    <row r="384" spans="14:14" ht="4.5" customHeight="1" x14ac:dyDescent="0.2">
      <c r="N384" s="162"/>
    </row>
    <row r="385" spans="14:14" ht="4.5" customHeight="1" x14ac:dyDescent="0.2">
      <c r="N385" s="162"/>
    </row>
    <row r="386" spans="14:14" ht="4.5" customHeight="1" x14ac:dyDescent="0.2">
      <c r="N386" s="162"/>
    </row>
    <row r="387" spans="14:14" ht="4.5" customHeight="1" x14ac:dyDescent="0.2">
      <c r="N387" s="162"/>
    </row>
    <row r="388" spans="14:14" ht="4.5" customHeight="1" x14ac:dyDescent="0.2">
      <c r="N388" s="162"/>
    </row>
    <row r="389" spans="14:14" ht="4.5" customHeight="1" x14ac:dyDescent="0.2">
      <c r="N389" s="162"/>
    </row>
    <row r="390" spans="14:14" ht="4.5" customHeight="1" x14ac:dyDescent="0.2">
      <c r="N390" s="162"/>
    </row>
    <row r="391" spans="14:14" ht="4.5" customHeight="1" x14ac:dyDescent="0.2">
      <c r="N391" s="162"/>
    </row>
    <row r="392" spans="14:14" ht="4.5" customHeight="1" x14ac:dyDescent="0.2">
      <c r="N392" s="162"/>
    </row>
    <row r="393" spans="14:14" ht="4.5" customHeight="1" x14ac:dyDescent="0.2">
      <c r="N393" s="162"/>
    </row>
    <row r="394" spans="14:14" ht="4.5" customHeight="1" x14ac:dyDescent="0.2">
      <c r="N394" s="162"/>
    </row>
    <row r="395" spans="14:14" ht="4.5" customHeight="1" x14ac:dyDescent="0.2">
      <c r="N395" s="162"/>
    </row>
    <row r="396" spans="14:14" ht="4.5" customHeight="1" x14ac:dyDescent="0.2">
      <c r="N396" s="162"/>
    </row>
    <row r="397" spans="14:14" ht="4.5" customHeight="1" x14ac:dyDescent="0.2">
      <c r="N397" s="162"/>
    </row>
    <row r="398" spans="14:14" ht="4.5" customHeight="1" x14ac:dyDescent="0.2">
      <c r="N398" s="162"/>
    </row>
    <row r="399" spans="14:14" ht="4.5" customHeight="1" x14ac:dyDescent="0.2">
      <c r="N399" s="162"/>
    </row>
    <row r="400" spans="14:14" ht="4.5" customHeight="1" x14ac:dyDescent="0.2">
      <c r="N400" s="162"/>
    </row>
    <row r="401" spans="2:19" ht="4.5" customHeight="1" x14ac:dyDescent="0.2">
      <c r="N401" s="162"/>
    </row>
    <row r="402" spans="2:19" ht="4.5" customHeight="1" x14ac:dyDescent="0.2">
      <c r="N402" s="162"/>
    </row>
    <row r="403" spans="2:19" ht="4.5" customHeight="1" x14ac:dyDescent="0.2">
      <c r="N403" s="162"/>
    </row>
    <row r="404" spans="2:19" ht="4.5" customHeight="1" x14ac:dyDescent="0.2">
      <c r="N404" s="162"/>
    </row>
    <row r="405" spans="2:19" ht="13.5" customHeight="1" x14ac:dyDescent="0.2">
      <c r="B405" s="163"/>
      <c r="C405" s="163"/>
      <c r="D405" s="7"/>
      <c r="E405" s="7"/>
      <c r="F405" s="7"/>
      <c r="G405" s="7"/>
    </row>
    <row r="406" spans="2:19" ht="12.75" customHeight="1" x14ac:dyDescent="0.2">
      <c r="D406" s="7"/>
      <c r="E406" s="7"/>
      <c r="F406" s="7"/>
      <c r="G406" s="7"/>
    </row>
    <row r="407" spans="2:19" ht="12.75" customHeight="1" x14ac:dyDescent="0.2">
      <c r="B407" s="163"/>
      <c r="C407" s="164"/>
      <c r="D407" s="7"/>
      <c r="E407" s="7"/>
      <c r="F407" s="7"/>
      <c r="G407" s="7"/>
    </row>
    <row r="408" spans="2:19" ht="12.75" customHeight="1" x14ac:dyDescent="0.2">
      <c r="B408" s="2"/>
      <c r="C408" s="2"/>
      <c r="D408" s="2"/>
      <c r="E408" s="2"/>
      <c r="F408" s="7"/>
      <c r="G408" s="7"/>
    </row>
    <row r="409" spans="2:19" ht="12.75" customHeight="1" x14ac:dyDescent="0.2">
      <c r="B409" s="2"/>
      <c r="C409" s="2"/>
      <c r="D409" s="2"/>
      <c r="E409" s="2"/>
      <c r="F409" s="165"/>
      <c r="G409" s="165"/>
    </row>
    <row r="410" spans="2:19" s="201" customFormat="1" ht="12.75" customHeight="1" x14ac:dyDescent="0.2">
      <c r="F410" s="101"/>
      <c r="G410" s="101"/>
      <c r="H410" s="101"/>
      <c r="I410" s="98"/>
      <c r="J410" s="98"/>
      <c r="K410" s="98"/>
      <c r="L410" s="98"/>
      <c r="M410" s="98"/>
      <c r="N410" s="98"/>
      <c r="O410" s="98"/>
      <c r="P410" s="98"/>
      <c r="Q410" s="98"/>
      <c r="R410" s="98"/>
      <c r="S410" s="98"/>
    </row>
    <row r="411" spans="2:19" s="201" customFormat="1" ht="12.75" customHeight="1" x14ac:dyDescent="0.2">
      <c r="F411" s="101"/>
      <c r="G411" s="101"/>
      <c r="H411" s="101"/>
      <c r="I411" s="98"/>
      <c r="J411" s="98"/>
      <c r="K411" s="98"/>
      <c r="L411" s="98"/>
      <c r="M411" s="98"/>
      <c r="N411" s="98"/>
      <c r="O411" s="98"/>
      <c r="P411" s="98"/>
      <c r="Q411" s="98"/>
      <c r="R411" s="98"/>
      <c r="S411" s="98"/>
    </row>
    <row r="412" spans="2:19" s="201" customFormat="1" ht="12.75" customHeight="1" x14ac:dyDescent="0.2">
      <c r="F412" s="101"/>
      <c r="G412" s="101"/>
      <c r="H412" s="101"/>
      <c r="I412" s="98"/>
      <c r="J412" s="98"/>
      <c r="K412" s="98"/>
      <c r="L412" s="98"/>
      <c r="M412" s="98"/>
      <c r="N412" s="98"/>
      <c r="O412" s="98"/>
      <c r="P412" s="98"/>
      <c r="Q412" s="98"/>
      <c r="R412" s="98"/>
      <c r="S412" s="98"/>
    </row>
    <row r="413" spans="2:19" s="201" customFormat="1" ht="12.75" customHeight="1" x14ac:dyDescent="0.2">
      <c r="F413" s="101"/>
      <c r="G413" s="101"/>
      <c r="H413" s="101"/>
      <c r="I413" s="98"/>
      <c r="J413" s="98"/>
      <c r="K413" s="98"/>
      <c r="L413" s="98"/>
      <c r="M413" s="98"/>
      <c r="N413" s="98"/>
      <c r="O413" s="98"/>
      <c r="P413" s="98"/>
      <c r="Q413" s="98"/>
      <c r="R413" s="98"/>
      <c r="S413" s="98"/>
    </row>
    <row r="414" spans="2:19" s="201" customFormat="1" ht="12.75" customHeight="1" x14ac:dyDescent="0.2">
      <c r="F414" s="101"/>
      <c r="G414" s="101"/>
      <c r="H414" s="101"/>
      <c r="I414" s="98"/>
      <c r="J414" s="98"/>
      <c r="K414" s="98"/>
      <c r="L414" s="98"/>
      <c r="M414" s="98"/>
      <c r="N414" s="98"/>
      <c r="O414" s="98"/>
      <c r="P414" s="98"/>
      <c r="Q414" s="98"/>
      <c r="R414" s="98"/>
      <c r="S414" s="98"/>
    </row>
    <row r="415" spans="2:19" s="201" customFormat="1" ht="12.75" customHeight="1" x14ac:dyDescent="0.2">
      <c r="F415" s="101"/>
      <c r="G415" s="101"/>
      <c r="H415" s="101"/>
      <c r="I415" s="98"/>
      <c r="J415" s="98"/>
      <c r="K415" s="98"/>
      <c r="L415" s="98"/>
      <c r="M415" s="98"/>
      <c r="N415" s="98"/>
      <c r="O415" s="98"/>
      <c r="P415" s="98"/>
      <c r="Q415" s="98"/>
      <c r="R415" s="98"/>
      <c r="S415" s="98"/>
    </row>
    <row r="416" spans="2:19" s="201" customFormat="1" ht="12.75" customHeight="1" x14ac:dyDescent="0.2">
      <c r="F416" s="101"/>
      <c r="G416" s="101"/>
      <c r="H416" s="101"/>
      <c r="I416" s="98"/>
      <c r="J416" s="98"/>
      <c r="K416" s="98"/>
      <c r="L416" s="98"/>
      <c r="M416" s="98"/>
      <c r="N416" s="98"/>
      <c r="O416" s="98"/>
      <c r="P416" s="98"/>
      <c r="Q416" s="98"/>
      <c r="R416" s="98"/>
      <c r="S416" s="98"/>
    </row>
    <row r="417" spans="6:19" s="201" customFormat="1" ht="12.75" customHeight="1" x14ac:dyDescent="0.2">
      <c r="F417" s="101"/>
      <c r="G417" s="101"/>
      <c r="H417" s="101"/>
      <c r="I417" s="98"/>
      <c r="J417" s="98"/>
      <c r="K417" s="98"/>
      <c r="L417" s="98"/>
      <c r="M417" s="98"/>
      <c r="N417" s="98"/>
      <c r="O417" s="98"/>
      <c r="P417" s="98"/>
      <c r="Q417" s="98"/>
      <c r="R417" s="98"/>
      <c r="S417" s="98"/>
    </row>
    <row r="418" spans="6:19" s="201" customFormat="1" ht="12.75" customHeight="1" x14ac:dyDescent="0.2">
      <c r="F418" s="101"/>
      <c r="G418" s="101"/>
      <c r="H418" s="101"/>
      <c r="I418" s="98"/>
      <c r="J418" s="98"/>
      <c r="K418" s="98"/>
      <c r="L418" s="98"/>
      <c r="M418" s="98"/>
      <c r="N418" s="98"/>
      <c r="O418" s="98"/>
      <c r="P418" s="98"/>
      <c r="Q418" s="98"/>
      <c r="R418" s="98"/>
      <c r="S418" s="98"/>
    </row>
    <row r="419" spans="6:19" s="201" customFormat="1" ht="12.75" customHeight="1" x14ac:dyDescent="0.2">
      <c r="F419" s="101"/>
      <c r="G419" s="101"/>
      <c r="H419" s="101"/>
      <c r="I419" s="98"/>
      <c r="J419" s="98"/>
      <c r="K419" s="98"/>
      <c r="L419" s="98"/>
      <c r="M419" s="98"/>
      <c r="N419" s="98"/>
      <c r="O419" s="98"/>
      <c r="P419" s="98"/>
      <c r="Q419" s="98"/>
      <c r="R419" s="98"/>
      <c r="S419" s="98"/>
    </row>
    <row r="420" spans="6:19" s="201" customFormat="1" ht="12.75" customHeight="1" x14ac:dyDescent="0.2">
      <c r="F420" s="171"/>
      <c r="G420" s="171"/>
      <c r="H420" s="101"/>
      <c r="I420" s="98"/>
      <c r="J420" s="98"/>
      <c r="K420" s="98"/>
      <c r="L420" s="98"/>
      <c r="M420" s="98"/>
      <c r="N420" s="98"/>
      <c r="O420" s="98"/>
      <c r="P420" s="98"/>
      <c r="Q420" s="98"/>
      <c r="R420" s="98"/>
      <c r="S420" s="98"/>
    </row>
    <row r="421" spans="6:19" s="201" customFormat="1" ht="12.75" customHeight="1" x14ac:dyDescent="0.2">
      <c r="F421" s="101"/>
      <c r="G421" s="101"/>
      <c r="H421" s="101"/>
      <c r="I421" s="98"/>
      <c r="J421" s="98"/>
      <c r="K421" s="98"/>
      <c r="L421" s="98"/>
      <c r="M421" s="98"/>
      <c r="N421" s="98"/>
      <c r="O421" s="98"/>
      <c r="P421" s="98"/>
      <c r="Q421" s="98"/>
      <c r="R421" s="98"/>
      <c r="S421" s="98"/>
    </row>
    <row r="422" spans="6:19" s="201" customFormat="1" ht="12.75" customHeight="1" x14ac:dyDescent="0.2">
      <c r="F422" s="101"/>
      <c r="G422" s="101"/>
      <c r="H422" s="101"/>
      <c r="I422" s="98"/>
      <c r="J422" s="98"/>
      <c r="K422" s="98"/>
      <c r="L422" s="98"/>
      <c r="M422" s="98"/>
      <c r="N422" s="98"/>
      <c r="O422" s="98"/>
      <c r="P422" s="98"/>
      <c r="Q422" s="98"/>
      <c r="R422" s="98"/>
      <c r="S422" s="98"/>
    </row>
    <row r="423" spans="6:19" s="201" customFormat="1" ht="12.75" customHeight="1" x14ac:dyDescent="0.2">
      <c r="F423" s="101"/>
      <c r="G423" s="101"/>
      <c r="H423" s="101"/>
      <c r="I423" s="98"/>
      <c r="J423" s="98"/>
      <c r="K423" s="98"/>
      <c r="L423" s="98"/>
      <c r="M423" s="98"/>
      <c r="N423" s="98"/>
      <c r="O423" s="98"/>
      <c r="P423" s="98"/>
      <c r="Q423" s="98"/>
      <c r="R423" s="98"/>
      <c r="S423" s="98"/>
    </row>
    <row r="424" spans="6:19" s="201" customFormat="1" ht="12.75" customHeight="1" x14ac:dyDescent="0.2">
      <c r="F424" s="101"/>
      <c r="G424" s="101"/>
      <c r="H424" s="101"/>
      <c r="I424" s="98"/>
      <c r="J424" s="98"/>
      <c r="K424" s="98"/>
      <c r="L424" s="98"/>
      <c r="M424" s="98"/>
      <c r="N424" s="98"/>
      <c r="O424" s="98"/>
      <c r="P424" s="98"/>
      <c r="Q424" s="98"/>
      <c r="R424" s="98"/>
      <c r="S424" s="98"/>
    </row>
    <row r="425" spans="6:19" s="201" customFormat="1" ht="12.75" customHeight="1" x14ac:dyDescent="0.2">
      <c r="F425" s="166"/>
      <c r="G425" s="166"/>
      <c r="H425" s="101"/>
      <c r="I425" s="98"/>
      <c r="J425" s="98"/>
      <c r="K425" s="98"/>
      <c r="L425" s="98"/>
      <c r="M425" s="98"/>
      <c r="N425" s="98"/>
      <c r="O425" s="98"/>
      <c r="P425" s="98"/>
      <c r="Q425" s="98"/>
      <c r="R425" s="98"/>
      <c r="S425" s="98"/>
    </row>
    <row r="426" spans="6:19" s="201" customFormat="1" ht="12.75" customHeight="1" x14ac:dyDescent="0.2">
      <c r="F426" s="101"/>
      <c r="G426" s="101"/>
      <c r="H426" s="101"/>
      <c r="I426" s="98"/>
      <c r="J426" s="98"/>
      <c r="K426" s="98"/>
      <c r="L426" s="98"/>
      <c r="M426" s="98"/>
      <c r="N426" s="98"/>
      <c r="O426" s="98"/>
      <c r="P426" s="98"/>
      <c r="Q426" s="98"/>
      <c r="R426" s="98"/>
      <c r="S426" s="98"/>
    </row>
    <row r="427" spans="6:19" s="201" customFormat="1" ht="12.75" customHeight="1" x14ac:dyDescent="0.2">
      <c r="F427" s="101"/>
      <c r="G427" s="101"/>
      <c r="H427" s="101"/>
      <c r="I427" s="98"/>
      <c r="J427" s="98"/>
      <c r="K427" s="98"/>
      <c r="L427" s="98"/>
      <c r="M427" s="98"/>
      <c r="N427" s="98"/>
      <c r="O427" s="98"/>
      <c r="P427" s="98"/>
      <c r="Q427" s="98"/>
      <c r="R427" s="98"/>
      <c r="S427" s="98"/>
    </row>
    <row r="428" spans="6:19" s="201" customFormat="1" ht="12.75" customHeight="1" x14ac:dyDescent="0.2">
      <c r="F428" s="101"/>
      <c r="G428" s="101"/>
      <c r="H428" s="101"/>
      <c r="I428" s="98"/>
      <c r="J428" s="98"/>
      <c r="K428" s="98"/>
      <c r="L428" s="98"/>
      <c r="M428" s="98"/>
      <c r="N428" s="98"/>
      <c r="O428" s="98"/>
      <c r="P428" s="98"/>
      <c r="Q428" s="98"/>
      <c r="R428" s="98"/>
      <c r="S428" s="98"/>
    </row>
    <row r="429" spans="6:19" s="201" customFormat="1" ht="12.75" customHeight="1" x14ac:dyDescent="0.2">
      <c r="F429" s="101"/>
      <c r="G429" s="101"/>
      <c r="H429" s="101"/>
      <c r="I429" s="98"/>
      <c r="J429" s="98"/>
      <c r="K429" s="98"/>
      <c r="L429" s="98"/>
      <c r="M429" s="98"/>
      <c r="N429" s="98"/>
      <c r="O429" s="98"/>
      <c r="P429" s="98"/>
      <c r="Q429" s="98"/>
      <c r="R429" s="98"/>
      <c r="S429" s="98"/>
    </row>
    <row r="430" spans="6:19" s="201" customFormat="1" ht="12.75" customHeight="1" x14ac:dyDescent="0.2">
      <c r="F430" s="101"/>
      <c r="G430" s="101"/>
      <c r="H430" s="101"/>
      <c r="I430" s="98"/>
      <c r="J430" s="98"/>
      <c r="K430" s="98"/>
      <c r="L430" s="98"/>
      <c r="M430" s="98"/>
      <c r="N430" s="98"/>
      <c r="O430" s="98"/>
      <c r="P430" s="98"/>
      <c r="Q430" s="98"/>
      <c r="R430" s="98"/>
      <c r="S430" s="98"/>
    </row>
    <row r="431" spans="6:19" s="201" customFormat="1" ht="12.75" customHeight="1" x14ac:dyDescent="0.2">
      <c r="F431" s="101"/>
      <c r="G431" s="101"/>
      <c r="H431" s="101"/>
      <c r="I431" s="98"/>
      <c r="J431" s="98"/>
      <c r="K431" s="98"/>
      <c r="L431" s="98"/>
      <c r="M431" s="98"/>
      <c r="N431" s="98"/>
      <c r="O431" s="98"/>
      <c r="P431" s="98"/>
      <c r="Q431" s="98"/>
      <c r="R431" s="98"/>
      <c r="S431" s="98"/>
    </row>
    <row r="432" spans="6:19" s="201" customFormat="1" ht="12.75" customHeight="1" x14ac:dyDescent="0.2">
      <c r="F432" s="101"/>
      <c r="G432" s="101"/>
      <c r="H432" s="101"/>
      <c r="I432" s="98"/>
      <c r="J432" s="98"/>
      <c r="K432" s="98"/>
      <c r="L432" s="98"/>
      <c r="M432" s="98"/>
      <c r="N432" s="98"/>
      <c r="O432" s="98"/>
      <c r="P432" s="98"/>
      <c r="Q432" s="98"/>
      <c r="R432" s="98"/>
      <c r="S432" s="98"/>
    </row>
    <row r="433" spans="6:19" s="201" customFormat="1" ht="12.75" customHeight="1" x14ac:dyDescent="0.2">
      <c r="F433" s="101"/>
      <c r="G433" s="101"/>
      <c r="H433" s="101"/>
      <c r="I433" s="98"/>
      <c r="J433" s="98"/>
      <c r="K433" s="98"/>
      <c r="L433" s="98"/>
      <c r="M433" s="98"/>
      <c r="N433" s="98"/>
      <c r="O433" s="98"/>
      <c r="P433" s="98"/>
      <c r="Q433" s="98"/>
      <c r="R433" s="98"/>
      <c r="S433" s="98"/>
    </row>
    <row r="434" spans="6:19" s="201" customFormat="1" ht="12.75" customHeight="1" x14ac:dyDescent="0.2">
      <c r="F434" s="101"/>
      <c r="G434" s="101"/>
      <c r="H434" s="101"/>
      <c r="I434" s="98"/>
      <c r="J434" s="98"/>
      <c r="K434" s="98"/>
      <c r="L434" s="98"/>
      <c r="M434" s="98"/>
      <c r="N434" s="98"/>
      <c r="O434" s="98"/>
      <c r="P434" s="98"/>
      <c r="Q434" s="98"/>
      <c r="R434" s="98"/>
      <c r="S434" s="98"/>
    </row>
    <row r="435" spans="6:19" s="201" customFormat="1" ht="12.75" customHeight="1" x14ac:dyDescent="0.2">
      <c r="F435" s="101"/>
      <c r="G435" s="101"/>
      <c r="H435" s="101"/>
      <c r="I435" s="98"/>
      <c r="J435" s="98"/>
      <c r="K435" s="98"/>
      <c r="L435" s="98"/>
      <c r="M435" s="98"/>
      <c r="N435" s="98"/>
      <c r="O435" s="98"/>
      <c r="P435" s="98"/>
      <c r="Q435" s="98"/>
      <c r="R435" s="98"/>
      <c r="S435" s="98"/>
    </row>
    <row r="436" spans="6:19" s="201" customFormat="1" ht="12.75" customHeight="1" x14ac:dyDescent="0.2">
      <c r="F436" s="101"/>
      <c r="G436" s="101"/>
      <c r="H436" s="101"/>
      <c r="I436" s="98"/>
      <c r="J436" s="98"/>
      <c r="K436" s="98"/>
      <c r="L436" s="98"/>
      <c r="M436" s="98"/>
      <c r="N436" s="98"/>
      <c r="O436" s="98"/>
      <c r="P436" s="98"/>
      <c r="Q436" s="98"/>
      <c r="R436" s="98"/>
      <c r="S436" s="98"/>
    </row>
    <row r="437" spans="6:19" s="201" customFormat="1" ht="12.75" customHeight="1" x14ac:dyDescent="0.2">
      <c r="F437" s="101"/>
      <c r="G437" s="101"/>
      <c r="H437" s="101"/>
      <c r="I437" s="98"/>
      <c r="J437" s="98"/>
      <c r="K437" s="98"/>
      <c r="L437" s="98"/>
      <c r="M437" s="98"/>
      <c r="N437" s="98"/>
      <c r="O437" s="98"/>
      <c r="P437" s="98"/>
      <c r="Q437" s="98"/>
      <c r="R437" s="98"/>
      <c r="S437" s="98"/>
    </row>
    <row r="438" spans="6:19" s="201" customFormat="1" ht="12.75" customHeight="1" x14ac:dyDescent="0.2">
      <c r="F438" s="101"/>
      <c r="G438" s="101"/>
      <c r="H438" s="101"/>
      <c r="I438" s="98"/>
      <c r="J438" s="98"/>
      <c r="K438" s="98"/>
      <c r="L438" s="98"/>
      <c r="M438" s="98"/>
      <c r="N438" s="98"/>
      <c r="O438" s="98"/>
      <c r="P438" s="98"/>
      <c r="Q438" s="98"/>
      <c r="R438" s="98"/>
      <c r="S438" s="98"/>
    </row>
    <row r="439" spans="6:19" s="201" customFormat="1" ht="12.75" customHeight="1" x14ac:dyDescent="0.2">
      <c r="F439" s="101"/>
      <c r="G439" s="101"/>
      <c r="H439" s="101"/>
      <c r="I439" s="98"/>
      <c r="J439" s="98"/>
      <c r="K439" s="98"/>
      <c r="L439" s="98"/>
      <c r="M439" s="98"/>
      <c r="N439" s="98"/>
      <c r="O439" s="98"/>
      <c r="P439" s="98"/>
      <c r="Q439" s="98"/>
      <c r="R439" s="98"/>
      <c r="S439" s="98"/>
    </row>
    <row r="440" spans="6:19" s="201" customFormat="1" ht="12.75" customHeight="1" x14ac:dyDescent="0.2">
      <c r="F440" s="101"/>
      <c r="G440" s="101"/>
      <c r="H440" s="101"/>
      <c r="I440" s="98"/>
      <c r="J440" s="98"/>
      <c r="K440" s="98"/>
      <c r="L440" s="98"/>
      <c r="M440" s="98"/>
      <c r="N440" s="98"/>
      <c r="O440" s="98"/>
      <c r="P440" s="98"/>
      <c r="Q440" s="98"/>
      <c r="R440" s="98"/>
      <c r="S440" s="98"/>
    </row>
    <row r="441" spans="6:19" s="201" customFormat="1" ht="12.75" customHeight="1" x14ac:dyDescent="0.2">
      <c r="F441" s="101"/>
      <c r="G441" s="101"/>
      <c r="H441" s="101"/>
      <c r="I441" s="98"/>
      <c r="J441" s="98"/>
      <c r="K441" s="98"/>
      <c r="L441" s="98"/>
      <c r="M441" s="98"/>
      <c r="N441" s="98"/>
      <c r="O441" s="98"/>
      <c r="P441" s="98"/>
      <c r="Q441" s="98"/>
      <c r="R441" s="98"/>
      <c r="S441" s="98"/>
    </row>
    <row r="442" spans="6:19" s="201" customFormat="1" ht="12.75" customHeight="1" x14ac:dyDescent="0.2">
      <c r="F442" s="101"/>
      <c r="G442" s="101"/>
      <c r="H442" s="101"/>
      <c r="I442" s="98"/>
      <c r="J442" s="98"/>
      <c r="K442" s="98"/>
      <c r="L442" s="98"/>
      <c r="M442" s="98"/>
      <c r="N442" s="98"/>
      <c r="O442" s="98"/>
      <c r="P442" s="98"/>
      <c r="Q442" s="98"/>
      <c r="R442" s="98"/>
      <c r="S442" s="98"/>
    </row>
    <row r="443" spans="6:19" s="201" customFormat="1" ht="12.75" customHeight="1" x14ac:dyDescent="0.2">
      <c r="F443" s="101"/>
      <c r="G443" s="101"/>
      <c r="H443" s="101"/>
      <c r="I443" s="98"/>
      <c r="J443" s="98"/>
      <c r="K443" s="98"/>
      <c r="L443" s="98"/>
      <c r="M443" s="98"/>
      <c r="N443" s="98"/>
      <c r="O443" s="98"/>
      <c r="P443" s="98"/>
      <c r="Q443" s="98"/>
      <c r="R443" s="98"/>
      <c r="S443" s="98"/>
    </row>
    <row r="444" spans="6:19" s="201" customFormat="1" ht="12.75" customHeight="1" x14ac:dyDescent="0.2">
      <c r="F444" s="101"/>
      <c r="G444" s="101"/>
      <c r="H444" s="101"/>
      <c r="I444" s="98"/>
      <c r="J444" s="98"/>
      <c r="K444" s="98"/>
      <c r="L444" s="98"/>
      <c r="M444" s="98"/>
      <c r="N444" s="98"/>
      <c r="O444" s="98"/>
      <c r="P444" s="98"/>
      <c r="Q444" s="98"/>
      <c r="R444" s="98"/>
      <c r="S444" s="98"/>
    </row>
    <row r="445" spans="6:19" s="201" customFormat="1" ht="12.75" customHeight="1" x14ac:dyDescent="0.2">
      <c r="F445" s="101"/>
      <c r="G445" s="101"/>
      <c r="H445" s="101"/>
      <c r="I445" s="98"/>
      <c r="J445" s="98"/>
      <c r="K445" s="98"/>
      <c r="L445" s="98"/>
      <c r="M445" s="98"/>
      <c r="N445" s="98"/>
      <c r="O445" s="98"/>
      <c r="P445" s="98"/>
      <c r="Q445" s="98"/>
      <c r="R445" s="98"/>
      <c r="S445" s="98"/>
    </row>
    <row r="446" spans="6:19" s="201" customFormat="1" ht="12.75" customHeight="1" x14ac:dyDescent="0.2">
      <c r="F446" s="101"/>
      <c r="G446" s="101"/>
      <c r="H446" s="101"/>
      <c r="I446" s="98"/>
      <c r="J446" s="98"/>
      <c r="K446" s="98"/>
      <c r="L446" s="98"/>
      <c r="M446" s="98"/>
      <c r="N446" s="98"/>
      <c r="O446" s="98"/>
      <c r="P446" s="98"/>
      <c r="Q446" s="98"/>
      <c r="R446" s="98"/>
      <c r="S446" s="98"/>
    </row>
    <row r="447" spans="6:19" s="201" customFormat="1" ht="12.75" customHeight="1" x14ac:dyDescent="0.2">
      <c r="F447" s="101"/>
      <c r="G447" s="101"/>
      <c r="H447" s="101"/>
      <c r="I447" s="98"/>
      <c r="J447" s="98"/>
      <c r="K447" s="98"/>
      <c r="L447" s="98"/>
      <c r="M447" s="98"/>
      <c r="N447" s="98"/>
      <c r="O447" s="98"/>
      <c r="P447" s="98"/>
      <c r="Q447" s="98"/>
      <c r="R447" s="98"/>
      <c r="S447" s="98"/>
    </row>
    <row r="448" spans="6:19" s="201" customFormat="1" ht="12.75" customHeight="1" x14ac:dyDescent="0.2">
      <c r="F448" s="101"/>
      <c r="G448" s="101"/>
      <c r="H448" s="101"/>
      <c r="I448" s="98"/>
      <c r="J448" s="98"/>
      <c r="K448" s="98"/>
      <c r="L448" s="98"/>
      <c r="M448" s="98"/>
      <c r="N448" s="98"/>
      <c r="O448" s="98"/>
      <c r="P448" s="98"/>
      <c r="Q448" s="98"/>
      <c r="R448" s="98"/>
      <c r="S448" s="98"/>
    </row>
    <row r="449" spans="6:19" s="201" customFormat="1" ht="12.75" customHeight="1" x14ac:dyDescent="0.2">
      <c r="F449" s="101"/>
      <c r="G449" s="101"/>
      <c r="H449" s="101"/>
      <c r="I449" s="98"/>
      <c r="J449" s="98"/>
      <c r="K449" s="98"/>
      <c r="L449" s="98"/>
      <c r="M449" s="98"/>
      <c r="N449" s="98"/>
      <c r="O449" s="98"/>
      <c r="P449" s="98"/>
      <c r="Q449" s="98"/>
      <c r="R449" s="98"/>
      <c r="S449" s="98"/>
    </row>
    <row r="450" spans="6:19" s="201" customFormat="1" ht="12.75" customHeight="1" x14ac:dyDescent="0.2">
      <c r="F450" s="101"/>
      <c r="G450" s="101"/>
      <c r="H450" s="101"/>
      <c r="I450" s="98"/>
      <c r="J450" s="98"/>
      <c r="K450" s="98"/>
      <c r="L450" s="98"/>
      <c r="M450" s="98"/>
      <c r="N450" s="98"/>
      <c r="O450" s="98"/>
      <c r="P450" s="98"/>
      <c r="Q450" s="98"/>
      <c r="R450" s="98"/>
      <c r="S450" s="98"/>
    </row>
    <row r="451" spans="6:19" s="201" customFormat="1" ht="12.75" customHeight="1" x14ac:dyDescent="0.2">
      <c r="F451" s="101"/>
      <c r="G451" s="101"/>
      <c r="H451" s="101"/>
      <c r="I451" s="98"/>
      <c r="J451" s="98"/>
      <c r="K451" s="98"/>
      <c r="L451" s="98"/>
      <c r="M451" s="98"/>
      <c r="N451" s="98"/>
      <c r="O451" s="98"/>
      <c r="P451" s="98"/>
      <c r="Q451" s="98"/>
      <c r="R451" s="98"/>
      <c r="S451" s="98"/>
    </row>
    <row r="452" spans="6:19" s="201" customFormat="1" ht="12.75" customHeight="1" x14ac:dyDescent="0.2">
      <c r="F452" s="101"/>
      <c r="G452" s="101"/>
      <c r="H452" s="101"/>
      <c r="I452" s="98"/>
      <c r="J452" s="98"/>
      <c r="K452" s="98"/>
      <c r="L452" s="98"/>
      <c r="M452" s="98"/>
      <c r="N452" s="98"/>
      <c r="O452" s="98"/>
      <c r="P452" s="98"/>
      <c r="Q452" s="98"/>
      <c r="R452" s="98"/>
      <c r="S452" s="98"/>
    </row>
    <row r="453" spans="6:19" s="201" customFormat="1" ht="12.75" customHeight="1" x14ac:dyDescent="0.2">
      <c r="F453" s="101"/>
      <c r="G453" s="101"/>
      <c r="H453" s="101"/>
      <c r="I453" s="98"/>
      <c r="J453" s="98"/>
      <c r="K453" s="98"/>
      <c r="L453" s="98"/>
      <c r="M453" s="98"/>
      <c r="N453" s="98"/>
      <c r="O453" s="98"/>
      <c r="P453" s="98"/>
      <c r="Q453" s="98"/>
      <c r="R453" s="98"/>
      <c r="S453" s="98"/>
    </row>
    <row r="454" spans="6:19" s="201" customFormat="1" ht="12.75" customHeight="1" x14ac:dyDescent="0.2">
      <c r="F454" s="101"/>
      <c r="G454" s="101"/>
      <c r="H454" s="101"/>
      <c r="I454" s="98"/>
      <c r="J454" s="98"/>
      <c r="K454" s="98"/>
      <c r="L454" s="98"/>
      <c r="M454" s="98"/>
      <c r="N454" s="98"/>
      <c r="O454" s="98"/>
      <c r="P454" s="98"/>
      <c r="Q454" s="98"/>
      <c r="R454" s="98"/>
      <c r="S454" s="98"/>
    </row>
    <row r="455" spans="6:19" s="201" customFormat="1" ht="12.75" customHeight="1" x14ac:dyDescent="0.2">
      <c r="F455" s="101"/>
      <c r="G455" s="101"/>
      <c r="H455" s="101"/>
      <c r="I455" s="98"/>
      <c r="J455" s="98"/>
      <c r="K455" s="98"/>
      <c r="L455" s="98"/>
      <c r="M455" s="98"/>
      <c r="N455" s="98"/>
      <c r="O455" s="98"/>
      <c r="P455" s="98"/>
      <c r="Q455" s="98"/>
      <c r="R455" s="98"/>
      <c r="S455" s="98"/>
    </row>
    <row r="456" spans="6:19" s="201" customFormat="1" ht="12.75" customHeight="1" x14ac:dyDescent="0.2">
      <c r="F456" s="101"/>
      <c r="G456" s="101"/>
      <c r="H456" s="101"/>
      <c r="I456" s="98"/>
      <c r="J456" s="98"/>
      <c r="K456" s="98"/>
      <c r="L456" s="98"/>
      <c r="M456" s="98"/>
      <c r="N456" s="98"/>
      <c r="O456" s="98"/>
      <c r="P456" s="98"/>
      <c r="Q456" s="98"/>
      <c r="R456" s="98"/>
      <c r="S456" s="98"/>
    </row>
    <row r="457" spans="6:19" s="201" customFormat="1" ht="12.75" customHeight="1" x14ac:dyDescent="0.2">
      <c r="F457" s="101"/>
      <c r="G457" s="101"/>
      <c r="H457" s="101"/>
      <c r="I457" s="98"/>
      <c r="J457" s="98"/>
      <c r="K457" s="98"/>
      <c r="L457" s="98"/>
      <c r="M457" s="98"/>
      <c r="N457" s="98"/>
      <c r="O457" s="98"/>
      <c r="P457" s="98"/>
      <c r="Q457" s="98"/>
      <c r="R457" s="98"/>
      <c r="S457" s="98"/>
    </row>
    <row r="458" spans="6:19" s="201" customFormat="1" ht="12.75" customHeight="1" x14ac:dyDescent="0.2">
      <c r="F458" s="101"/>
      <c r="G458" s="101"/>
      <c r="H458" s="101"/>
      <c r="I458" s="98"/>
      <c r="J458" s="98"/>
      <c r="K458" s="98"/>
      <c r="L458" s="98"/>
      <c r="M458" s="98"/>
      <c r="N458" s="98"/>
      <c r="O458" s="98"/>
      <c r="P458" s="98"/>
      <c r="Q458" s="98"/>
      <c r="R458" s="98"/>
      <c r="S458" s="98"/>
    </row>
    <row r="459" spans="6:19" s="201" customFormat="1" ht="12.75" customHeight="1" x14ac:dyDescent="0.2">
      <c r="F459" s="101"/>
      <c r="G459" s="101"/>
      <c r="H459" s="101"/>
      <c r="I459" s="98"/>
      <c r="J459" s="98"/>
      <c r="K459" s="98"/>
      <c r="L459" s="98"/>
      <c r="M459" s="98"/>
      <c r="N459" s="98"/>
      <c r="O459" s="98"/>
      <c r="P459" s="98"/>
      <c r="Q459" s="98"/>
      <c r="R459" s="98"/>
      <c r="S459" s="98"/>
    </row>
    <row r="460" spans="6:19" s="201" customFormat="1" ht="12.75" customHeight="1" x14ac:dyDescent="0.2">
      <c r="F460" s="101"/>
      <c r="G460" s="101"/>
      <c r="H460" s="101"/>
      <c r="I460" s="98"/>
      <c r="J460" s="98"/>
      <c r="K460" s="98"/>
      <c r="L460" s="98"/>
      <c r="M460" s="98"/>
      <c r="N460" s="98"/>
      <c r="O460" s="98"/>
      <c r="P460" s="98"/>
      <c r="Q460" s="98"/>
      <c r="R460" s="98"/>
      <c r="S460" s="98"/>
    </row>
    <row r="461" spans="6:19" s="201" customFormat="1" ht="12.75" customHeight="1" x14ac:dyDescent="0.2">
      <c r="F461" s="101"/>
      <c r="G461" s="101"/>
      <c r="H461" s="101"/>
      <c r="I461" s="98"/>
      <c r="J461" s="98"/>
      <c r="K461" s="98"/>
      <c r="L461" s="98"/>
      <c r="M461" s="98"/>
      <c r="N461" s="98"/>
      <c r="O461" s="98"/>
      <c r="P461" s="98"/>
      <c r="Q461" s="98"/>
      <c r="R461" s="98"/>
      <c r="S461" s="98"/>
    </row>
    <row r="462" spans="6:19" s="201" customFormat="1" ht="12.75" customHeight="1" x14ac:dyDescent="0.2">
      <c r="F462" s="101"/>
      <c r="G462" s="101"/>
      <c r="H462" s="101"/>
      <c r="I462" s="98"/>
      <c r="J462" s="98"/>
      <c r="K462" s="98"/>
      <c r="L462" s="98"/>
      <c r="M462" s="98"/>
      <c r="N462" s="98"/>
      <c r="O462" s="98"/>
      <c r="P462" s="98"/>
      <c r="Q462" s="98"/>
      <c r="R462" s="98"/>
      <c r="S462" s="98"/>
    </row>
    <row r="463" spans="6:19" s="201" customFormat="1" ht="12.75" customHeight="1" x14ac:dyDescent="0.2">
      <c r="F463" s="101"/>
      <c r="G463" s="101"/>
      <c r="H463" s="101"/>
      <c r="I463" s="98"/>
      <c r="J463" s="98"/>
      <c r="K463" s="98"/>
      <c r="L463" s="98"/>
      <c r="M463" s="98"/>
      <c r="N463" s="98"/>
      <c r="O463" s="98"/>
      <c r="P463" s="98"/>
      <c r="Q463" s="98"/>
      <c r="R463" s="98"/>
      <c r="S463" s="98"/>
    </row>
    <row r="464" spans="6:19" s="201" customFormat="1" ht="12.75" customHeight="1" x14ac:dyDescent="0.2">
      <c r="F464" s="101"/>
      <c r="G464" s="101"/>
      <c r="H464" s="101"/>
      <c r="I464" s="98"/>
      <c r="J464" s="98"/>
      <c r="K464" s="98"/>
      <c r="L464" s="98"/>
      <c r="M464" s="98"/>
      <c r="N464" s="98"/>
      <c r="O464" s="98"/>
      <c r="P464" s="98"/>
      <c r="Q464" s="98"/>
      <c r="R464" s="98"/>
      <c r="S464" s="98"/>
    </row>
    <row r="465" spans="6:19" s="201" customFormat="1" ht="12.75" customHeight="1" x14ac:dyDescent="0.2">
      <c r="F465" s="101"/>
      <c r="G465" s="101"/>
      <c r="H465" s="101"/>
      <c r="I465" s="98"/>
      <c r="J465" s="98"/>
      <c r="K465" s="98"/>
      <c r="L465" s="98"/>
      <c r="M465" s="98"/>
      <c r="N465" s="98"/>
      <c r="O465" s="98"/>
      <c r="P465" s="98"/>
      <c r="Q465" s="98"/>
      <c r="R465" s="98"/>
      <c r="S465" s="98"/>
    </row>
    <row r="466" spans="6:19" s="201" customFormat="1" ht="12.75" customHeight="1" x14ac:dyDescent="0.2">
      <c r="F466" s="101"/>
      <c r="G466" s="101"/>
      <c r="H466" s="101"/>
      <c r="I466" s="98"/>
      <c r="J466" s="98"/>
      <c r="K466" s="98"/>
      <c r="L466" s="98"/>
      <c r="M466" s="98"/>
      <c r="N466" s="98"/>
      <c r="O466" s="98"/>
      <c r="P466" s="98"/>
      <c r="Q466" s="98"/>
      <c r="R466" s="98"/>
      <c r="S466" s="98"/>
    </row>
    <row r="467" spans="6:19" s="201" customFormat="1" ht="12.75" customHeight="1" x14ac:dyDescent="0.2">
      <c r="F467" s="101"/>
      <c r="G467" s="101"/>
      <c r="H467" s="101"/>
      <c r="I467" s="98"/>
      <c r="J467" s="98"/>
      <c r="K467" s="98"/>
      <c r="L467" s="98"/>
      <c r="M467" s="98"/>
      <c r="N467" s="98"/>
      <c r="O467" s="98"/>
      <c r="P467" s="98"/>
      <c r="Q467" s="98"/>
      <c r="R467" s="98"/>
      <c r="S467" s="98"/>
    </row>
    <row r="468" spans="6:19" s="201" customFormat="1" ht="12.75" customHeight="1" x14ac:dyDescent="0.2">
      <c r="F468" s="101"/>
      <c r="G468" s="101"/>
      <c r="H468" s="101"/>
      <c r="I468" s="98"/>
      <c r="J468" s="98"/>
      <c r="K468" s="98"/>
      <c r="L468" s="98"/>
      <c r="M468" s="98"/>
      <c r="N468" s="98"/>
      <c r="O468" s="98"/>
      <c r="P468" s="98"/>
      <c r="Q468" s="98"/>
      <c r="R468" s="98"/>
      <c r="S468" s="98"/>
    </row>
    <row r="469" spans="6:19" s="201" customFormat="1" ht="12.75" customHeight="1" x14ac:dyDescent="0.2">
      <c r="F469" s="101"/>
      <c r="G469" s="101"/>
      <c r="H469" s="101"/>
      <c r="I469" s="98"/>
      <c r="J469" s="98"/>
      <c r="K469" s="98"/>
      <c r="L469" s="98"/>
      <c r="M469" s="98"/>
      <c r="N469" s="98"/>
      <c r="O469" s="98"/>
      <c r="P469" s="98"/>
      <c r="Q469" s="98"/>
      <c r="R469" s="98"/>
      <c r="S469" s="98"/>
    </row>
    <row r="470" spans="6:19" s="201" customFormat="1" ht="12.75" customHeight="1" x14ac:dyDescent="0.2">
      <c r="F470" s="101"/>
      <c r="G470" s="101"/>
      <c r="H470" s="101"/>
      <c r="I470" s="98"/>
      <c r="J470" s="98"/>
      <c r="K470" s="98"/>
      <c r="L470" s="98"/>
      <c r="M470" s="98"/>
      <c r="N470" s="98"/>
      <c r="O470" s="98"/>
      <c r="P470" s="98"/>
      <c r="Q470" s="98"/>
      <c r="R470" s="98"/>
      <c r="S470" s="98"/>
    </row>
    <row r="471" spans="6:19" s="201" customFormat="1" ht="12.75" customHeight="1" x14ac:dyDescent="0.2">
      <c r="F471" s="101"/>
      <c r="G471" s="101"/>
      <c r="H471" s="101"/>
      <c r="I471" s="98"/>
      <c r="J471" s="98"/>
      <c r="K471" s="98"/>
      <c r="L471" s="98"/>
      <c r="M471" s="98"/>
      <c r="N471" s="98"/>
      <c r="O471" s="98"/>
      <c r="P471" s="98"/>
      <c r="Q471" s="98"/>
      <c r="R471" s="98"/>
      <c r="S471" s="98"/>
    </row>
    <row r="472" spans="6:19" s="201" customFormat="1" ht="12.75" customHeight="1" x14ac:dyDescent="0.2">
      <c r="F472" s="101"/>
      <c r="G472" s="101"/>
      <c r="H472" s="101"/>
      <c r="I472" s="98"/>
      <c r="J472" s="98"/>
      <c r="K472" s="98"/>
      <c r="L472" s="98"/>
      <c r="M472" s="98"/>
      <c r="N472" s="98"/>
      <c r="O472" s="98"/>
      <c r="P472" s="98"/>
      <c r="Q472" s="98"/>
      <c r="R472" s="98"/>
      <c r="S472" s="98"/>
    </row>
    <row r="473" spans="6:19" s="201" customFormat="1" ht="12.75" customHeight="1" x14ac:dyDescent="0.2">
      <c r="F473" s="101"/>
      <c r="G473" s="101"/>
      <c r="H473" s="101"/>
      <c r="I473" s="98"/>
      <c r="J473" s="98"/>
      <c r="K473" s="98"/>
      <c r="L473" s="98"/>
      <c r="M473" s="98"/>
      <c r="N473" s="98"/>
      <c r="O473" s="98"/>
      <c r="P473" s="98"/>
      <c r="Q473" s="98"/>
      <c r="R473" s="98"/>
      <c r="S473" s="98"/>
    </row>
    <row r="474" spans="6:19" s="201" customFormat="1" ht="12.75" customHeight="1" x14ac:dyDescent="0.2">
      <c r="F474" s="101"/>
      <c r="G474" s="101"/>
      <c r="H474" s="101"/>
      <c r="I474" s="98"/>
      <c r="J474" s="98"/>
      <c r="K474" s="98"/>
      <c r="L474" s="98"/>
      <c r="M474" s="98"/>
      <c r="N474" s="98"/>
      <c r="O474" s="98"/>
      <c r="P474" s="98"/>
      <c r="Q474" s="98"/>
      <c r="R474" s="98"/>
      <c r="S474" s="98"/>
    </row>
    <row r="475" spans="6:19" s="201" customFormat="1" ht="12.75" customHeight="1" x14ac:dyDescent="0.2">
      <c r="F475" s="101"/>
      <c r="G475" s="101"/>
      <c r="H475" s="101"/>
      <c r="I475" s="98"/>
      <c r="J475" s="98"/>
      <c r="K475" s="98"/>
      <c r="L475" s="98"/>
      <c r="M475" s="98"/>
      <c r="N475" s="98"/>
      <c r="O475" s="98"/>
      <c r="P475" s="98"/>
      <c r="Q475" s="98"/>
      <c r="R475" s="98"/>
      <c r="S475" s="98"/>
    </row>
    <row r="476" spans="6:19" s="201" customFormat="1" ht="12.75" customHeight="1" x14ac:dyDescent="0.2">
      <c r="F476" s="101"/>
      <c r="G476" s="101"/>
      <c r="H476" s="101"/>
      <c r="I476" s="98"/>
      <c r="J476" s="98"/>
      <c r="K476" s="98"/>
      <c r="L476" s="98"/>
      <c r="M476" s="98"/>
      <c r="N476" s="98"/>
      <c r="O476" s="98"/>
      <c r="P476" s="98"/>
      <c r="Q476" s="98"/>
      <c r="R476" s="98"/>
      <c r="S476" s="98"/>
    </row>
    <row r="477" spans="6:19" s="201" customFormat="1" ht="12.75" customHeight="1" x14ac:dyDescent="0.2">
      <c r="F477" s="101"/>
      <c r="G477" s="101"/>
      <c r="H477" s="101"/>
      <c r="I477" s="98"/>
      <c r="J477" s="98"/>
      <c r="K477" s="98"/>
      <c r="L477" s="98"/>
      <c r="M477" s="98"/>
      <c r="N477" s="98"/>
      <c r="O477" s="98"/>
      <c r="P477" s="98"/>
      <c r="Q477" s="98"/>
      <c r="R477" s="98"/>
      <c r="S477" s="98"/>
    </row>
    <row r="478" spans="6:19" s="201" customFormat="1" ht="12.75" customHeight="1" x14ac:dyDescent="0.2">
      <c r="F478" s="101"/>
      <c r="G478" s="101"/>
      <c r="H478" s="101"/>
      <c r="I478" s="98"/>
      <c r="J478" s="98"/>
      <c r="K478" s="98"/>
      <c r="L478" s="98"/>
      <c r="M478" s="98"/>
      <c r="N478" s="98"/>
      <c r="O478" s="98"/>
      <c r="P478" s="98"/>
      <c r="Q478" s="98"/>
      <c r="R478" s="98"/>
      <c r="S478" s="98"/>
    </row>
    <row r="479" spans="6:19" s="201" customFormat="1" ht="12.75" customHeight="1" x14ac:dyDescent="0.2">
      <c r="F479" s="101"/>
      <c r="G479" s="101"/>
      <c r="H479" s="101"/>
      <c r="I479" s="98"/>
      <c r="J479" s="98"/>
      <c r="K479" s="98"/>
      <c r="L479" s="98"/>
      <c r="M479" s="98"/>
      <c r="N479" s="98"/>
      <c r="O479" s="98"/>
      <c r="P479" s="98"/>
      <c r="Q479" s="98"/>
      <c r="R479" s="98"/>
      <c r="S479" s="98"/>
    </row>
    <row r="480" spans="6:19" s="201" customFormat="1" ht="12.75" customHeight="1" x14ac:dyDescent="0.2">
      <c r="F480" s="101"/>
      <c r="G480" s="101"/>
      <c r="H480" s="101"/>
      <c r="I480" s="98"/>
      <c r="J480" s="98"/>
      <c r="K480" s="98"/>
      <c r="L480" s="98"/>
      <c r="M480" s="98"/>
      <c r="N480" s="98"/>
      <c r="O480" s="98"/>
      <c r="P480" s="98"/>
      <c r="Q480" s="98"/>
      <c r="R480" s="98"/>
      <c r="S480" s="98"/>
    </row>
    <row r="481" spans="6:19" s="201" customFormat="1" ht="12.75" customHeight="1" x14ac:dyDescent="0.2">
      <c r="F481" s="101"/>
      <c r="G481" s="101"/>
      <c r="H481" s="101"/>
      <c r="I481" s="98"/>
      <c r="J481" s="98"/>
      <c r="K481" s="98"/>
      <c r="L481" s="98"/>
      <c r="M481" s="98"/>
      <c r="N481" s="98"/>
      <c r="O481" s="98"/>
      <c r="P481" s="98"/>
      <c r="Q481" s="98"/>
      <c r="R481" s="98"/>
      <c r="S481" s="98"/>
    </row>
    <row r="482" spans="6:19" s="201" customFormat="1" ht="12.75" customHeight="1" x14ac:dyDescent="0.2">
      <c r="F482" s="101"/>
      <c r="G482" s="101"/>
      <c r="H482" s="101"/>
      <c r="I482" s="98"/>
      <c r="J482" s="98"/>
      <c r="K482" s="98"/>
      <c r="L482" s="98"/>
      <c r="M482" s="98"/>
      <c r="N482" s="98"/>
      <c r="O482" s="98"/>
      <c r="P482" s="98"/>
      <c r="Q482" s="98"/>
      <c r="R482" s="98"/>
      <c r="S482" s="98"/>
    </row>
    <row r="483" spans="6:19" s="201" customFormat="1" ht="12.75" customHeight="1" x14ac:dyDescent="0.2">
      <c r="F483" s="101"/>
      <c r="G483" s="101"/>
      <c r="H483" s="101"/>
      <c r="I483" s="98"/>
      <c r="J483" s="98"/>
      <c r="K483" s="98"/>
      <c r="L483" s="98"/>
      <c r="M483" s="98"/>
      <c r="N483" s="98"/>
      <c r="O483" s="98"/>
      <c r="P483" s="98"/>
      <c r="Q483" s="98"/>
      <c r="R483" s="98"/>
      <c r="S483" s="98"/>
    </row>
    <row r="484" spans="6:19" s="201" customFormat="1" ht="12.75" customHeight="1" x14ac:dyDescent="0.2">
      <c r="F484" s="101"/>
      <c r="G484" s="101"/>
      <c r="H484" s="101"/>
      <c r="I484" s="98"/>
      <c r="J484" s="98"/>
      <c r="K484" s="98"/>
      <c r="L484" s="98"/>
      <c r="M484" s="98"/>
      <c r="N484" s="98"/>
      <c r="O484" s="98"/>
      <c r="P484" s="98"/>
      <c r="Q484" s="98"/>
      <c r="R484" s="98"/>
      <c r="S484" s="98"/>
    </row>
    <row r="485" spans="6:19" s="201" customFormat="1" ht="12.75" customHeight="1" x14ac:dyDescent="0.2">
      <c r="F485" s="101"/>
      <c r="G485" s="101"/>
      <c r="H485" s="101"/>
      <c r="I485" s="98"/>
      <c r="J485" s="98"/>
      <c r="K485" s="98"/>
      <c r="L485" s="98"/>
      <c r="M485" s="98"/>
      <c r="N485" s="98"/>
      <c r="O485" s="98"/>
      <c r="P485" s="98"/>
      <c r="Q485" s="98"/>
      <c r="R485" s="98"/>
      <c r="S485" s="98"/>
    </row>
    <row r="486" spans="6:19" s="201" customFormat="1" ht="12.75" customHeight="1" x14ac:dyDescent="0.2">
      <c r="F486" s="101"/>
      <c r="G486" s="101"/>
      <c r="H486" s="101"/>
      <c r="I486" s="98"/>
      <c r="J486" s="98"/>
      <c r="K486" s="98"/>
      <c r="L486" s="98"/>
      <c r="M486" s="98"/>
      <c r="N486" s="98"/>
      <c r="O486" s="98"/>
      <c r="P486" s="98"/>
      <c r="Q486" s="98"/>
      <c r="R486" s="98"/>
      <c r="S486" s="98"/>
    </row>
    <row r="487" spans="6:19" s="201" customFormat="1" ht="12.75" customHeight="1" x14ac:dyDescent="0.2">
      <c r="F487" s="101"/>
      <c r="G487" s="101"/>
      <c r="H487" s="101"/>
      <c r="I487" s="98"/>
      <c r="J487" s="98"/>
      <c r="K487" s="98"/>
      <c r="L487" s="98"/>
      <c r="M487" s="98"/>
      <c r="N487" s="98"/>
      <c r="O487" s="98"/>
      <c r="P487" s="98"/>
      <c r="Q487" s="98"/>
      <c r="R487" s="98"/>
      <c r="S487" s="98"/>
    </row>
    <row r="488" spans="6:19" s="201" customFormat="1" ht="12.75" customHeight="1" x14ac:dyDescent="0.2">
      <c r="F488" s="101"/>
      <c r="G488" s="101"/>
      <c r="H488" s="101"/>
      <c r="I488" s="98"/>
      <c r="J488" s="98"/>
      <c r="K488" s="98"/>
      <c r="L488" s="98"/>
      <c r="M488" s="98"/>
      <c r="N488" s="98"/>
      <c r="O488" s="98"/>
      <c r="P488" s="98"/>
      <c r="Q488" s="98"/>
      <c r="R488" s="98"/>
      <c r="S488" s="98"/>
    </row>
    <row r="489" spans="6:19" s="201" customFormat="1" ht="12.75" customHeight="1" x14ac:dyDescent="0.2">
      <c r="F489" s="101"/>
      <c r="G489" s="101"/>
      <c r="H489" s="101"/>
      <c r="I489" s="98"/>
      <c r="J489" s="98"/>
      <c r="K489" s="98"/>
      <c r="L489" s="98"/>
      <c r="M489" s="98"/>
      <c r="N489" s="98"/>
      <c r="O489" s="98"/>
      <c r="P489" s="98"/>
      <c r="Q489" s="98"/>
      <c r="R489" s="98"/>
      <c r="S489" s="98"/>
    </row>
    <row r="490" spans="6:19" s="201" customFormat="1" ht="12.75" customHeight="1" x14ac:dyDescent="0.2">
      <c r="F490" s="101"/>
      <c r="G490" s="101"/>
      <c r="H490" s="101"/>
      <c r="I490" s="98"/>
      <c r="J490" s="98"/>
      <c r="K490" s="98"/>
      <c r="L490" s="98"/>
      <c r="M490" s="98"/>
      <c r="N490" s="98"/>
      <c r="O490" s="98"/>
      <c r="P490" s="98"/>
      <c r="Q490" s="98"/>
      <c r="R490" s="98"/>
      <c r="S490" s="98"/>
    </row>
    <row r="491" spans="6:19" s="201" customFormat="1" ht="12.75" customHeight="1" x14ac:dyDescent="0.2">
      <c r="F491" s="101"/>
      <c r="G491" s="101"/>
      <c r="H491" s="101"/>
      <c r="I491" s="98"/>
      <c r="J491" s="98"/>
      <c r="K491" s="98"/>
      <c r="L491" s="98"/>
      <c r="M491" s="98"/>
      <c r="N491" s="98"/>
      <c r="O491" s="98"/>
      <c r="P491" s="98"/>
      <c r="Q491" s="98"/>
      <c r="R491" s="98"/>
      <c r="S491" s="98"/>
    </row>
    <row r="492" spans="6:19" s="201" customFormat="1" ht="12.75" customHeight="1" x14ac:dyDescent="0.2">
      <c r="F492" s="101"/>
      <c r="G492" s="101"/>
      <c r="H492" s="101"/>
      <c r="I492" s="98"/>
      <c r="J492" s="98"/>
      <c r="K492" s="98"/>
      <c r="L492" s="98"/>
      <c r="M492" s="98"/>
      <c r="N492" s="98"/>
      <c r="O492" s="98"/>
      <c r="P492" s="98"/>
      <c r="Q492" s="98"/>
      <c r="R492" s="98"/>
      <c r="S492" s="98"/>
    </row>
    <row r="493" spans="6:19" s="201" customFormat="1" ht="12.75" customHeight="1" x14ac:dyDescent="0.2">
      <c r="F493" s="101"/>
      <c r="G493" s="101"/>
      <c r="H493" s="101"/>
      <c r="I493" s="98"/>
      <c r="J493" s="98"/>
      <c r="K493" s="98"/>
      <c r="L493" s="98"/>
      <c r="M493" s="98"/>
      <c r="N493" s="98"/>
      <c r="O493" s="98"/>
      <c r="P493" s="98"/>
      <c r="Q493" s="98"/>
      <c r="R493" s="98"/>
      <c r="S493" s="98"/>
    </row>
    <row r="494" spans="6:19" s="201" customFormat="1" ht="12.75" customHeight="1" x14ac:dyDescent="0.2">
      <c r="F494" s="101"/>
      <c r="G494" s="101"/>
      <c r="H494" s="101"/>
      <c r="I494" s="98"/>
      <c r="J494" s="98"/>
      <c r="K494" s="98"/>
      <c r="L494" s="98"/>
      <c r="M494" s="98"/>
      <c r="N494" s="98"/>
      <c r="O494" s="98"/>
      <c r="P494" s="98"/>
      <c r="Q494" s="98"/>
      <c r="R494" s="98"/>
      <c r="S494" s="98"/>
    </row>
    <row r="495" spans="6:19" s="201" customFormat="1" ht="12.75" customHeight="1" x14ac:dyDescent="0.2">
      <c r="F495" s="101"/>
      <c r="G495" s="101"/>
      <c r="H495" s="101"/>
      <c r="I495" s="98"/>
      <c r="J495" s="98"/>
      <c r="K495" s="98"/>
      <c r="L495" s="98"/>
      <c r="M495" s="98"/>
      <c r="N495" s="98"/>
      <c r="O495" s="98"/>
      <c r="P495" s="98"/>
      <c r="Q495" s="98"/>
      <c r="R495" s="98"/>
      <c r="S495" s="98"/>
    </row>
    <row r="496" spans="6:19" s="201" customFormat="1" ht="12.75" customHeight="1" x14ac:dyDescent="0.2">
      <c r="F496" s="101"/>
      <c r="G496" s="101"/>
      <c r="H496" s="101"/>
      <c r="I496" s="98"/>
      <c r="J496" s="98"/>
      <c r="K496" s="98"/>
      <c r="L496" s="98"/>
      <c r="M496" s="98"/>
      <c r="N496" s="98"/>
      <c r="O496" s="98"/>
      <c r="P496" s="98"/>
      <c r="Q496" s="98"/>
      <c r="R496" s="98"/>
      <c r="S496" s="98"/>
    </row>
    <row r="497" spans="6:19" s="201" customFormat="1" ht="12.75" customHeight="1" x14ac:dyDescent="0.2">
      <c r="F497" s="101"/>
      <c r="G497" s="101"/>
      <c r="H497" s="101"/>
      <c r="I497" s="98"/>
      <c r="J497" s="98"/>
      <c r="K497" s="98"/>
      <c r="L497" s="98"/>
      <c r="M497" s="98"/>
      <c r="N497" s="98"/>
      <c r="O497" s="98"/>
      <c r="P497" s="98"/>
      <c r="Q497" s="98"/>
      <c r="R497" s="98"/>
      <c r="S497" s="98"/>
    </row>
    <row r="498" spans="6:19" s="201" customFormat="1" ht="12.75" customHeight="1" x14ac:dyDescent="0.2">
      <c r="F498" s="101"/>
      <c r="G498" s="101"/>
      <c r="H498" s="101"/>
      <c r="I498" s="98"/>
      <c r="J498" s="98"/>
      <c r="K498" s="98"/>
      <c r="L498" s="98"/>
      <c r="M498" s="98"/>
      <c r="N498" s="98"/>
      <c r="O498" s="98"/>
      <c r="P498" s="98"/>
      <c r="Q498" s="98"/>
      <c r="R498" s="98"/>
      <c r="S498" s="98"/>
    </row>
    <row r="499" spans="6:19" s="201" customFormat="1" ht="12.75" customHeight="1" x14ac:dyDescent="0.2">
      <c r="F499" s="101"/>
      <c r="G499" s="101"/>
      <c r="H499" s="101"/>
      <c r="I499" s="98"/>
      <c r="J499" s="98"/>
      <c r="K499" s="98"/>
      <c r="L499" s="98"/>
      <c r="M499" s="98"/>
      <c r="N499" s="98"/>
      <c r="O499" s="98"/>
      <c r="P499" s="98"/>
      <c r="Q499" s="98"/>
      <c r="R499" s="98"/>
      <c r="S499" s="98"/>
    </row>
    <row r="500" spans="6:19" s="201" customFormat="1" ht="12.75" customHeight="1" x14ac:dyDescent="0.2">
      <c r="F500" s="101"/>
      <c r="G500" s="101"/>
      <c r="H500" s="101"/>
      <c r="I500" s="98"/>
      <c r="J500" s="98"/>
      <c r="K500" s="98"/>
      <c r="L500" s="98"/>
      <c r="M500" s="98"/>
      <c r="N500" s="98"/>
      <c r="O500" s="98"/>
      <c r="P500" s="98"/>
      <c r="Q500" s="98"/>
      <c r="R500" s="98"/>
      <c r="S500" s="98"/>
    </row>
    <row r="501" spans="6:19" s="201" customFormat="1" ht="12.75" customHeight="1" x14ac:dyDescent="0.2">
      <c r="F501" s="101"/>
      <c r="G501" s="101"/>
      <c r="H501" s="101"/>
      <c r="I501" s="98"/>
      <c r="J501" s="98"/>
      <c r="K501" s="98"/>
      <c r="L501" s="98"/>
      <c r="M501" s="98"/>
      <c r="N501" s="98"/>
      <c r="O501" s="98"/>
      <c r="P501" s="98"/>
      <c r="Q501" s="98"/>
      <c r="R501" s="98"/>
      <c r="S501" s="98"/>
    </row>
    <row r="502" spans="6:19" s="201" customFormat="1" ht="12.75" customHeight="1" x14ac:dyDescent="0.2">
      <c r="F502" s="101"/>
      <c r="G502" s="101"/>
      <c r="H502" s="101"/>
      <c r="I502" s="98"/>
      <c r="J502" s="98"/>
      <c r="K502" s="98"/>
      <c r="L502" s="98"/>
      <c r="M502" s="98"/>
      <c r="N502" s="98"/>
      <c r="O502" s="98"/>
      <c r="P502" s="98"/>
      <c r="Q502" s="98"/>
      <c r="R502" s="98"/>
      <c r="S502" s="98"/>
    </row>
    <row r="503" spans="6:19" s="201" customFormat="1" ht="12.75" customHeight="1" x14ac:dyDescent="0.2">
      <c r="F503" s="101"/>
      <c r="G503" s="101"/>
      <c r="H503" s="101"/>
      <c r="I503" s="98"/>
      <c r="J503" s="98"/>
      <c r="K503" s="98"/>
      <c r="L503" s="98"/>
      <c r="M503" s="98"/>
      <c r="N503" s="98"/>
      <c r="O503" s="98"/>
      <c r="P503" s="98"/>
      <c r="Q503" s="98"/>
      <c r="R503" s="98"/>
      <c r="S503" s="98"/>
    </row>
    <row r="504" spans="6:19" s="201" customFormat="1" ht="12.75" customHeight="1" x14ac:dyDescent="0.2">
      <c r="F504" s="101"/>
      <c r="G504" s="101"/>
      <c r="H504" s="101"/>
      <c r="I504" s="98"/>
      <c r="J504" s="98"/>
      <c r="K504" s="98"/>
      <c r="L504" s="98"/>
      <c r="M504" s="98"/>
      <c r="N504" s="98"/>
      <c r="O504" s="98"/>
      <c r="P504" s="98"/>
      <c r="Q504" s="98"/>
      <c r="R504" s="98"/>
      <c r="S504" s="98"/>
    </row>
    <row r="505" spans="6:19" s="201" customFormat="1" ht="12.75" customHeight="1" x14ac:dyDescent="0.2">
      <c r="F505" s="101"/>
      <c r="G505" s="101"/>
      <c r="H505" s="101"/>
      <c r="I505" s="98"/>
      <c r="J505" s="98"/>
      <c r="K505" s="98"/>
      <c r="L505" s="98"/>
      <c r="M505" s="98"/>
      <c r="N505" s="98"/>
      <c r="O505" s="98"/>
      <c r="P505" s="98"/>
      <c r="Q505" s="98"/>
      <c r="R505" s="98"/>
      <c r="S505" s="98"/>
    </row>
    <row r="506" spans="6:19" s="201" customFormat="1" ht="12.75" customHeight="1" x14ac:dyDescent="0.2">
      <c r="F506" s="101"/>
      <c r="G506" s="101"/>
      <c r="H506" s="101"/>
      <c r="I506" s="98"/>
      <c r="J506" s="98"/>
      <c r="K506" s="98"/>
      <c r="L506" s="98"/>
      <c r="M506" s="98"/>
      <c r="N506" s="98"/>
      <c r="O506" s="98"/>
      <c r="P506" s="98"/>
      <c r="Q506" s="98"/>
      <c r="R506" s="98"/>
      <c r="S506" s="98"/>
    </row>
    <row r="507" spans="6:19" s="201" customFormat="1" ht="12.75" customHeight="1" x14ac:dyDescent="0.2">
      <c r="F507" s="101"/>
      <c r="G507" s="101"/>
      <c r="H507" s="101"/>
      <c r="I507" s="98"/>
      <c r="J507" s="98"/>
      <c r="K507" s="98"/>
      <c r="L507" s="98"/>
      <c r="M507" s="98"/>
      <c r="N507" s="98"/>
      <c r="O507" s="98"/>
      <c r="P507" s="98"/>
      <c r="Q507" s="98"/>
      <c r="R507" s="98"/>
      <c r="S507" s="98"/>
    </row>
    <row r="508" spans="6:19" s="201" customFormat="1" ht="12.75" customHeight="1" x14ac:dyDescent="0.2">
      <c r="F508" s="101"/>
      <c r="G508" s="101"/>
      <c r="H508" s="101"/>
      <c r="I508" s="98"/>
      <c r="J508" s="98"/>
      <c r="K508" s="98"/>
      <c r="L508" s="98"/>
      <c r="M508" s="98"/>
      <c r="N508" s="98"/>
      <c r="O508" s="98"/>
      <c r="P508" s="98"/>
      <c r="Q508" s="98"/>
      <c r="R508" s="98"/>
      <c r="S508" s="98"/>
    </row>
    <row r="509" spans="6:19" s="201" customFormat="1" ht="12.75" customHeight="1" x14ac:dyDescent="0.2">
      <c r="F509" s="101"/>
      <c r="G509" s="101"/>
      <c r="H509" s="101"/>
      <c r="I509" s="98"/>
      <c r="J509" s="98"/>
      <c r="K509" s="98"/>
      <c r="L509" s="98"/>
      <c r="M509" s="98"/>
      <c r="N509" s="98"/>
      <c r="O509" s="98"/>
      <c r="P509" s="98"/>
      <c r="Q509" s="98"/>
      <c r="R509" s="98"/>
      <c r="S509" s="98"/>
    </row>
    <row r="510" spans="6:19" s="201" customFormat="1" ht="12.75" customHeight="1" x14ac:dyDescent="0.2">
      <c r="F510" s="101"/>
      <c r="G510" s="101"/>
      <c r="H510" s="101"/>
      <c r="I510" s="98"/>
      <c r="J510" s="98"/>
      <c r="K510" s="98"/>
      <c r="L510" s="98"/>
      <c r="M510" s="98"/>
      <c r="N510" s="98"/>
      <c r="O510" s="98"/>
      <c r="P510" s="98"/>
      <c r="Q510" s="98"/>
      <c r="R510" s="98"/>
      <c r="S510" s="98"/>
    </row>
    <row r="511" spans="6:19" s="201" customFormat="1" ht="12.75" customHeight="1" x14ac:dyDescent="0.2">
      <c r="F511" s="101"/>
      <c r="G511" s="101"/>
      <c r="H511" s="101"/>
      <c r="I511" s="98"/>
      <c r="J511" s="98"/>
      <c r="K511" s="98"/>
      <c r="L511" s="98"/>
      <c r="M511" s="98"/>
      <c r="N511" s="98"/>
      <c r="O511" s="98"/>
      <c r="P511" s="98"/>
      <c r="Q511" s="98"/>
      <c r="R511" s="98"/>
      <c r="S511" s="98"/>
    </row>
    <row r="512" spans="6:19" s="201" customFormat="1" ht="12.75" customHeight="1" x14ac:dyDescent="0.2">
      <c r="F512" s="101"/>
      <c r="G512" s="101"/>
      <c r="H512" s="101"/>
      <c r="I512" s="98"/>
      <c r="J512" s="98"/>
      <c r="K512" s="98"/>
      <c r="L512" s="98"/>
      <c r="M512" s="98"/>
      <c r="N512" s="98"/>
      <c r="O512" s="98"/>
      <c r="P512" s="98"/>
      <c r="Q512" s="98"/>
      <c r="R512" s="98"/>
      <c r="S512" s="98"/>
    </row>
    <row r="513" spans="6:19" s="201" customFormat="1" ht="12.75" customHeight="1" x14ac:dyDescent="0.2">
      <c r="F513" s="101"/>
      <c r="G513" s="101"/>
      <c r="H513" s="101"/>
      <c r="I513" s="98"/>
      <c r="J513" s="98"/>
      <c r="K513" s="98"/>
      <c r="L513" s="98"/>
      <c r="M513" s="98"/>
      <c r="N513" s="98"/>
      <c r="O513" s="98"/>
      <c r="P513" s="98"/>
      <c r="Q513" s="98"/>
      <c r="R513" s="98"/>
      <c r="S513" s="98"/>
    </row>
    <row r="514" spans="6:19" s="201" customFormat="1" ht="12.75" customHeight="1" x14ac:dyDescent="0.2">
      <c r="F514" s="101"/>
      <c r="G514" s="101"/>
      <c r="H514" s="101"/>
      <c r="I514" s="98"/>
      <c r="J514" s="98"/>
      <c r="K514" s="98"/>
      <c r="L514" s="98"/>
      <c r="M514" s="98"/>
      <c r="N514" s="98"/>
      <c r="O514" s="98"/>
      <c r="P514" s="98"/>
      <c r="Q514" s="98"/>
      <c r="R514" s="98"/>
      <c r="S514" s="98"/>
    </row>
    <row r="515" spans="6:19" s="201" customFormat="1" ht="12.75" customHeight="1" x14ac:dyDescent="0.2">
      <c r="F515" s="101"/>
      <c r="G515" s="101"/>
      <c r="H515" s="101"/>
      <c r="I515" s="98"/>
      <c r="J515" s="98"/>
      <c r="K515" s="98"/>
      <c r="L515" s="98"/>
      <c r="M515" s="98"/>
      <c r="N515" s="98"/>
      <c r="O515" s="98"/>
      <c r="P515" s="98"/>
      <c r="Q515" s="98"/>
      <c r="R515" s="98"/>
      <c r="S515" s="98"/>
    </row>
    <row r="516" spans="6:19" s="201" customFormat="1" ht="12.75" customHeight="1" x14ac:dyDescent="0.2">
      <c r="F516" s="101"/>
      <c r="G516" s="101"/>
      <c r="H516" s="101"/>
      <c r="I516" s="98"/>
      <c r="J516" s="98"/>
      <c r="K516" s="98"/>
      <c r="L516" s="98"/>
      <c r="M516" s="98"/>
      <c r="N516" s="98"/>
      <c r="O516" s="98"/>
      <c r="P516" s="98"/>
      <c r="Q516" s="98"/>
      <c r="R516" s="98"/>
      <c r="S516" s="98"/>
    </row>
    <row r="517" spans="6:19" s="201" customFormat="1" ht="12.75" customHeight="1" x14ac:dyDescent="0.2">
      <c r="F517" s="101"/>
      <c r="G517" s="101"/>
      <c r="H517" s="101"/>
      <c r="I517" s="98"/>
      <c r="J517" s="98"/>
      <c r="K517" s="98"/>
      <c r="L517" s="98"/>
      <c r="M517" s="98"/>
      <c r="N517" s="98"/>
      <c r="O517" s="98"/>
      <c r="P517" s="98"/>
      <c r="Q517" s="98"/>
      <c r="R517" s="98"/>
      <c r="S517" s="98"/>
    </row>
    <row r="518" spans="6:19" s="201" customFormat="1" ht="12.75" customHeight="1" x14ac:dyDescent="0.2">
      <c r="F518" s="101"/>
      <c r="G518" s="101"/>
      <c r="H518" s="101"/>
      <c r="I518" s="98"/>
      <c r="J518" s="98"/>
      <c r="K518" s="98"/>
      <c r="L518" s="98"/>
      <c r="M518" s="98"/>
      <c r="N518" s="98"/>
      <c r="O518" s="98"/>
      <c r="P518" s="98"/>
      <c r="Q518" s="98"/>
      <c r="R518" s="98"/>
      <c r="S518" s="98"/>
    </row>
    <row r="519" spans="6:19" s="201" customFormat="1" ht="12.75" customHeight="1" x14ac:dyDescent="0.2">
      <c r="F519" s="101"/>
      <c r="G519" s="101"/>
      <c r="H519" s="101"/>
      <c r="I519" s="98"/>
      <c r="J519" s="98"/>
      <c r="K519" s="98"/>
      <c r="L519" s="98"/>
      <c r="M519" s="98"/>
      <c r="N519" s="98"/>
      <c r="O519" s="98"/>
      <c r="P519" s="98"/>
      <c r="Q519" s="98"/>
      <c r="R519" s="98"/>
      <c r="S519" s="98"/>
    </row>
    <row r="520" spans="6:19" s="201" customFormat="1" ht="12.75" customHeight="1" x14ac:dyDescent="0.2">
      <c r="F520" s="101"/>
      <c r="G520" s="101"/>
      <c r="H520" s="101"/>
      <c r="I520" s="98"/>
      <c r="J520" s="98"/>
      <c r="K520" s="98"/>
      <c r="L520" s="98"/>
      <c r="M520" s="98"/>
      <c r="N520" s="98"/>
      <c r="O520" s="98"/>
      <c r="P520" s="98"/>
      <c r="Q520" s="98"/>
      <c r="R520" s="98"/>
      <c r="S520" s="98"/>
    </row>
    <row r="521" spans="6:19" s="201" customFormat="1" ht="12.75" customHeight="1" x14ac:dyDescent="0.2">
      <c r="F521" s="101"/>
      <c r="G521" s="101"/>
      <c r="H521" s="101"/>
      <c r="I521" s="98"/>
      <c r="J521" s="98"/>
      <c r="K521" s="98"/>
      <c r="L521" s="98"/>
      <c r="M521" s="98"/>
      <c r="N521" s="98"/>
      <c r="O521" s="98"/>
      <c r="P521" s="98"/>
      <c r="Q521" s="98"/>
      <c r="R521" s="98"/>
      <c r="S521" s="98"/>
    </row>
    <row r="522" spans="6:19" s="201" customFormat="1" ht="12.75" customHeight="1" x14ac:dyDescent="0.2">
      <c r="F522" s="101"/>
      <c r="G522" s="101"/>
      <c r="H522" s="101"/>
      <c r="I522" s="98"/>
      <c r="J522" s="98"/>
      <c r="K522" s="98"/>
      <c r="L522" s="98"/>
      <c r="M522" s="98"/>
      <c r="N522" s="98"/>
      <c r="O522" s="98"/>
      <c r="P522" s="98"/>
      <c r="Q522" s="98"/>
      <c r="R522" s="98"/>
      <c r="S522" s="98"/>
    </row>
    <row r="523" spans="6:19" s="201" customFormat="1" ht="12.75" customHeight="1" x14ac:dyDescent="0.2">
      <c r="F523" s="101"/>
      <c r="G523" s="101"/>
      <c r="H523" s="101"/>
      <c r="I523" s="98"/>
      <c r="J523" s="98"/>
      <c r="K523" s="98"/>
      <c r="L523" s="98"/>
      <c r="M523" s="98"/>
      <c r="N523" s="98"/>
      <c r="O523" s="98"/>
      <c r="P523" s="98"/>
      <c r="Q523" s="98"/>
      <c r="R523" s="98"/>
      <c r="S523" s="98"/>
    </row>
    <row r="524" spans="6:19" s="201" customFormat="1" ht="12.75" customHeight="1" x14ac:dyDescent="0.2">
      <c r="F524" s="101"/>
      <c r="G524" s="101"/>
      <c r="H524" s="101"/>
      <c r="I524" s="98"/>
      <c r="J524" s="98"/>
      <c r="K524" s="98"/>
      <c r="L524" s="98"/>
      <c r="M524" s="98"/>
      <c r="N524" s="98"/>
      <c r="O524" s="98"/>
      <c r="P524" s="98"/>
      <c r="Q524" s="98"/>
      <c r="R524" s="98"/>
      <c r="S524" s="98"/>
    </row>
    <row r="525" spans="6:19" s="201" customFormat="1" ht="12.75" customHeight="1" x14ac:dyDescent="0.2">
      <c r="F525" s="101"/>
      <c r="G525" s="101"/>
      <c r="H525" s="101"/>
      <c r="I525" s="98"/>
      <c r="J525" s="98"/>
      <c r="K525" s="98"/>
      <c r="L525" s="98"/>
      <c r="M525" s="98"/>
      <c r="N525" s="98"/>
      <c r="O525" s="98"/>
      <c r="P525" s="98"/>
      <c r="Q525" s="98"/>
      <c r="R525" s="98"/>
      <c r="S525" s="98"/>
    </row>
    <row r="526" spans="6:19" s="201" customFormat="1" ht="12.75" customHeight="1" x14ac:dyDescent="0.2">
      <c r="F526" s="101"/>
      <c r="G526" s="101"/>
      <c r="H526" s="101"/>
      <c r="I526" s="98"/>
      <c r="J526" s="98"/>
      <c r="K526" s="98"/>
      <c r="L526" s="98"/>
      <c r="M526" s="98"/>
      <c r="N526" s="98"/>
      <c r="O526" s="98"/>
      <c r="P526" s="98"/>
      <c r="Q526" s="98"/>
      <c r="R526" s="98"/>
      <c r="S526" s="98"/>
    </row>
    <row r="527" spans="6:19" s="201" customFormat="1" ht="12.75" customHeight="1" x14ac:dyDescent="0.2">
      <c r="F527" s="101"/>
      <c r="G527" s="101"/>
      <c r="H527" s="101"/>
      <c r="I527" s="98"/>
      <c r="J527" s="98"/>
      <c r="K527" s="98"/>
      <c r="L527" s="98"/>
      <c r="M527" s="98"/>
      <c r="N527" s="98"/>
      <c r="O527" s="98"/>
      <c r="P527" s="98"/>
      <c r="Q527" s="98"/>
      <c r="R527" s="98"/>
      <c r="S527" s="98"/>
    </row>
    <row r="528" spans="6:19" s="201" customFormat="1" ht="12.75" customHeight="1" x14ac:dyDescent="0.2">
      <c r="F528" s="101"/>
      <c r="G528" s="101"/>
      <c r="H528" s="101"/>
      <c r="I528" s="98"/>
      <c r="J528" s="98"/>
      <c r="K528" s="98"/>
      <c r="L528" s="98"/>
      <c r="M528" s="98"/>
      <c r="N528" s="98"/>
      <c r="O528" s="98"/>
      <c r="P528" s="98"/>
      <c r="Q528" s="98"/>
      <c r="R528" s="98"/>
      <c r="S528" s="98"/>
    </row>
    <row r="529" spans="6:19" s="201" customFormat="1" ht="12.75" customHeight="1" x14ac:dyDescent="0.2">
      <c r="F529" s="101"/>
      <c r="G529" s="101"/>
      <c r="H529" s="101"/>
      <c r="I529" s="98"/>
      <c r="J529" s="98"/>
      <c r="K529" s="98"/>
      <c r="L529" s="98"/>
      <c r="M529" s="98"/>
      <c r="N529" s="98"/>
      <c r="O529" s="98"/>
      <c r="P529" s="98"/>
      <c r="Q529" s="98"/>
      <c r="R529" s="98"/>
      <c r="S529" s="98"/>
    </row>
    <row r="530" spans="6:19" s="201" customFormat="1" ht="12.75" customHeight="1" x14ac:dyDescent="0.2">
      <c r="F530" s="101"/>
      <c r="G530" s="101"/>
      <c r="H530" s="101"/>
      <c r="I530" s="98"/>
      <c r="J530" s="98"/>
      <c r="K530" s="98"/>
      <c r="L530" s="98"/>
      <c r="M530" s="98"/>
      <c r="N530" s="98"/>
      <c r="O530" s="98"/>
      <c r="P530" s="98"/>
      <c r="Q530" s="98"/>
      <c r="R530" s="98"/>
      <c r="S530" s="98"/>
    </row>
  </sheetData>
  <mergeCells count="15">
    <mergeCell ref="H8:J8"/>
    <mergeCell ref="K8:M8"/>
    <mergeCell ref="N8:P8"/>
    <mergeCell ref="Q8:S8"/>
    <mergeCell ref="A1:S1"/>
    <mergeCell ref="A2:S2"/>
    <mergeCell ref="A4:S4"/>
    <mergeCell ref="A5:S5"/>
    <mergeCell ref="B6:D6"/>
    <mergeCell ref="B7:D7"/>
    <mergeCell ref="E8:G8"/>
    <mergeCell ref="B180:D180"/>
    <mergeCell ref="B193:D193"/>
    <mergeCell ref="A8:A9"/>
    <mergeCell ref="B8:D8"/>
  </mergeCells>
  <pageMargins left="1.2204724409448819" right="0" top="0.82677165354330717" bottom="0.43307086614173229" header="0" footer="0"/>
  <pageSetup paperSize="5" scale="45" fitToWidth="0" fitToHeight="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AÑO 2025</vt:lpstr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2026-03-16T21:49:53Z</cp:lastPrinted>
  <dcterms:created xsi:type="dcterms:W3CDTF">2025-05-29T23:03:57Z</dcterms:created>
  <dcterms:modified xsi:type="dcterms:W3CDTF">2026-03-16T22:02:08Z</dcterms:modified>
</cp:coreProperties>
</file>